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comments/comment4.xml" ContentType="application/vnd.openxmlformats-officedocument.spreadsheetml.comments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DISCLOSURE_CATALOG" sheetId="4" state="visible" r:id="rId4"/>
    <sheet xmlns:r="http://schemas.openxmlformats.org/officeDocument/2006/relationships" name="04_MARKING_TESTS" sheetId="5" state="visible" r:id="rId5"/>
    <sheet xmlns:r="http://schemas.openxmlformats.org/officeDocument/2006/relationships" name="05_PUBLICATION_LOG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'00_README'!$A$1:$F$52</definedName>
    <definedName name="_xlnm.Print_Area" localSheetId="1">'01_SYSTEM_PROFILE'!$A$1:$H$44</definedName>
    <definedName name="_xlnm._FilterDatabase" localSheetId="2" hidden="1">'02_CONTROL_MATRIX'!$A$5:$N$48</definedName>
    <definedName name="_xlnm.Print_Titles" localSheetId="2">'02_CONTROL_MATRIX'!$5:$5</definedName>
    <definedName name="_xlnm.Print_Area" localSheetId="2">'02_CONTROL_MATRIX'!$A$1:$N$48</definedName>
    <definedName name="_xlnm._FilterDatabase" localSheetId="3" hidden="1">'03_DISCLOSURE_CATALOG'!$A$5:$P$12</definedName>
    <definedName name="_xlnm.Print_Titles" localSheetId="3">'03_DISCLOSURE_CATALOG'!$5:$5</definedName>
    <definedName name="_xlnm.Print_Area" localSheetId="3">'03_DISCLOSURE_CATALOG'!$A$1:$P$12</definedName>
    <definedName name="_xlnm._FilterDatabase" localSheetId="4" hidden="1">'04_MARKING_TESTS'!$A$5:$Q$17</definedName>
    <definedName name="_xlnm.Print_Titles" localSheetId="4">'04_MARKING_TESTS'!$5:$5</definedName>
    <definedName name="_xlnm.Print_Area" localSheetId="4">'04_MARKING_TESTS'!$A$1:$Q$17</definedName>
    <definedName name="_xlnm._FilterDatabase" localSheetId="5" hidden="1">'05_PUBLICATION_LOG'!$A$5:$T$45</definedName>
    <definedName name="_xlnm.Print_Titles" localSheetId="5">'05_PUBLICATION_LOG'!$5:$5</definedName>
    <definedName name="_xlnm.Print_Area" localSheetId="5">'05_PUBLICATION_LOG'!$A$1:$T$45</definedName>
    <definedName name="_xlnm.Print_Area" localSheetId="6">'06_EVIDENCE_REGISTER'!$A$1:$O$5</definedName>
    <definedName name="_xlnm.Print_Area" localSheetId="7">'07_DASHBOARD_SIGNOFF'!$A$1:$G$32</definedName>
    <definedName name="_xlnm._FilterDatabase" localSheetId="8" hidden="1">'08_SOURCE_REGISTER'!$A$5:$G$21</definedName>
    <definedName name="_xlnm.Print_Titles" localSheetId="8">'08_SOURCE_REGISTER'!$5:$5</definedName>
    <definedName name="_xlnm.Print_Area" localSheetId="8">'08_SOURCE_REGISTER'!$A$1:$G$21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9">
    <font>
      <name val="Carlito"/>
      <sz val="11"/>
    </font>
    <font>
      <name val="Carlito"/>
      <color rgb="FF172033"/>
      <sz val="11"/>
    </font>
    <font>
      <name val="Carlito"/>
      <b val="1"/>
      <color rgb="FFFFFFFF"/>
      <sz val="11"/>
    </font>
    <font>
      <name val="Carlito"/>
      <i val="1"/>
      <color rgb="FF0046A8"/>
      <sz val="11"/>
    </font>
    <font>
      <name val="Carlito"/>
      <color rgb="FF5E6B7A"/>
      <sz val="11"/>
    </font>
    <font>
      <name val="Carlito"/>
      <b val="1"/>
      <color rgb="FF172033"/>
      <sz val="11"/>
    </font>
    <font>
      <name val="Carlito"/>
      <b val="1"/>
      <color rgb="FFB42318"/>
      <sz val="11"/>
    </font>
    <font>
      <name val="Carlito"/>
      <color rgb="FFB42318"/>
      <sz val="11"/>
    </font>
    <font>
      <name val="Carlito"/>
      <b val="1"/>
      <color rgb="FF0046A8"/>
      <sz val="11"/>
    </font>
    <font>
      <name val="Carlito"/>
      <b val="1"/>
      <color rgb="FF0B1F3A"/>
      <sz val="11"/>
    </font>
    <font>
      <name val="Carlito"/>
      <b val="1"/>
      <sz val="11"/>
    </font>
    <font>
      <name val="Carlito"/>
      <color rgb="FFA15C00"/>
      <sz val="11"/>
    </font>
    <font>
      <name val="Carlito"/>
      <color rgb="FF0046A8"/>
      <sz val="11"/>
    </font>
    <font>
      <name val="Carlito"/>
      <b val="1"/>
      <color rgb="FF3AA8FF"/>
      <sz val="11"/>
    </font>
    <font>
      <name val="Carlito"/>
      <i val="1"/>
      <color rgb="FFD7E5F7"/>
      <sz val="11"/>
    </font>
    <font>
      <name val="Carlito"/>
      <color rgb="FFA8C5E8"/>
      <sz val="11"/>
    </font>
    <font>
      <name val="Carlito"/>
      <b val="1"/>
      <color rgb="FF9A6700"/>
      <sz val="11"/>
    </font>
    <font>
      <name val="Carlito"/>
      <i val="1"/>
      <color rgb="FF5E6B7A"/>
      <sz val="11"/>
    </font>
    <font>
      <name val="Calibri"/>
      <family val="2"/>
      <color theme="10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2FF"/>
      </patternFill>
    </fill>
    <fill>
      <patternFill patternType="solid">
        <fgColor rgb="FFFFFFFF"/>
      </patternFill>
    </fill>
    <fill>
      <patternFill patternType="solid">
        <fgColor rgb="FF0046A8"/>
      </patternFill>
    </fill>
    <fill>
      <patternFill patternType="solid">
        <fgColor rgb="FFF4F6F9"/>
      </patternFill>
    </fill>
    <fill>
      <patternFill patternType="solid">
        <fgColor rgb="FFFDECEC"/>
      </patternFill>
    </fill>
    <fill>
      <patternFill patternType="solid">
        <fgColor rgb="FFFFF7D6"/>
      </patternFill>
    </fill>
    <fill>
      <patternFill patternType="solid">
        <fgColor rgb="FFE8F7EE"/>
      </patternFill>
    </fill>
    <fill>
      <patternFill patternType="solid">
        <fgColor rgb="FFEAF2FF"/>
      </patternFill>
    </fill>
    <fill>
      <patternFill patternType="solid">
        <fgColor rgb="FFFFF7D6"/>
      </patternFill>
    </fill>
    <fill>
      <patternFill patternType="solid">
        <fgColor rgb="FFFFFFFF"/>
      </patternFill>
    </fill>
    <fill>
      <patternFill patternType="solid">
        <fgColor rgb="FF0B1F3A"/>
      </patternFill>
    </fill>
    <fill>
      <patternFill patternType="solid">
        <fgColor rgb="FF0046A8"/>
      </patternFill>
    </fill>
    <fill>
      <patternFill patternType="solid">
        <fgColor rgb="FFEAF2FF"/>
      </patternFill>
    </fill>
    <fill>
      <patternFill patternType="solid">
        <fgColor rgb="FFD9EEF7"/>
      </patternFill>
    </fill>
    <fill>
      <patternFill patternType="solid">
        <fgColor rgb="FFF4F6F9"/>
      </patternFill>
    </fill>
    <fill>
      <patternFill patternType="solid">
        <fgColor rgb="FFFFF7D6"/>
      </patternFill>
    </fill>
    <fill>
      <patternFill patternType="solid">
        <fgColor rgb="FFFDECEC"/>
      </patternFill>
    </fill>
    <fill>
      <patternFill patternType="solid">
        <fgColor rgb="FFE8F7EE"/>
      </patternFill>
    </fill>
    <fill>
      <patternFill patternType="solid">
        <fgColor rgb="FFEAF2FF"/>
      </patternFill>
    </fill>
    <fill>
      <patternFill patternType="solid">
        <fgColor rgb="FFFFFFFF"/>
      </patternFill>
    </fill>
    <fill>
      <patternFill patternType="solid">
        <fgColor rgb="FFFFF7D6"/>
      </patternFill>
    </fill>
    <fill>
      <patternFill patternType="solid">
        <fgColor rgb="FF0B1F3A"/>
      </patternFill>
    </fill>
  </fills>
  <borders count="56">
    <border/>
    <border>
      <bottom style="thin">
        <color rgb="FFD7DEE8"/>
      </bottom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</border>
    <border>
      <left style="thin">
        <color rgb="FFD7DEE8"/>
      </left>
      <bottom style="thin">
        <color rgb="FFD7DEE8"/>
      </bottom>
    </border>
    <border>
      <right style="thin">
        <color rgb="FFD7DEE8"/>
      </right>
      <bottom style="thin">
        <color rgb="FFD7DEE8"/>
      </bottom>
    </border>
    <border>
      <left style="thin">
        <color rgb="FFE5C85B"/>
      </left>
      <right style="thin">
        <color rgb="FFE5C85B"/>
      </right>
      <top style="thin">
        <color rgb="FFE5C85B"/>
      </top>
      <bottom style="thin">
        <color rgb="FFE5C85B"/>
      </bottom>
    </border>
    <border>
      <left style="thin">
        <color rgb="FFD7DEE8"/>
      </left>
      <top style="thin">
        <color rgb="FFD7DEE8"/>
      </top>
      <bottom style="thin">
        <color rgb="FFD7DEE8"/>
      </bottom>
    </border>
    <border>
      <top style="thin">
        <color rgb="FFD7DEE8"/>
      </top>
      <bottom style="thin">
        <color rgb="FFD7DEE8"/>
      </bottom>
    </border>
    <border>
      <right style="thin">
        <color rgb="FFD7DEE8"/>
      </right>
      <top style="thin">
        <color rgb="FFD7DEE8"/>
      </top>
      <bottom style="thin">
        <color rgb="FFD7DEE8"/>
      </bottom>
    </border>
    <border>
      <left style="thin">
        <color rgb="FFE5C85B"/>
      </left>
      <top style="thin">
        <color rgb="FFE5C85B"/>
      </top>
    </border>
    <border>
      <top style="thin">
        <color rgb="FFE5C85B"/>
      </top>
    </border>
    <border>
      <right style="thin">
        <color rgb="FFE5C85B"/>
      </right>
      <top style="thin">
        <color rgb="FFE5C85B"/>
      </top>
    </border>
    <border>
      <left style="thin">
        <color rgb="FFE5C85B"/>
      </left>
    </border>
    <border>
      <right style="thin">
        <color rgb="FFE5C85B"/>
      </right>
    </border>
    <border>
      <left style="thin">
        <color rgb="FFE5C85B"/>
      </left>
      <bottom style="thin">
        <color rgb="FFE5C85B"/>
      </bottom>
    </border>
    <border>
      <bottom style="thin">
        <color rgb="FFE5C85B"/>
      </bottom>
    </border>
    <border>
      <right style="thin">
        <color rgb="FFE5C85B"/>
      </right>
      <bottom style="thin">
        <color rgb="FFE5C85B"/>
      </bottom>
    </border>
    <border>
      <left style="thin">
        <color rgb="FF0046A8"/>
      </left>
      <top style="thin">
        <color rgb="FF0046A8"/>
      </top>
      <bottom style="thin">
        <color rgb="FF0046A8"/>
      </bottom>
    </border>
    <border>
      <right style="thin">
        <color rgb="FF0046A8"/>
      </right>
      <top style="thin">
        <color rgb="FF0046A8"/>
      </top>
      <bottom style="thin">
        <color rgb="FF0046A8"/>
      </bottom>
    </border>
    <border>
      <left style="thin">
        <color rgb="FFD7DEE8"/>
      </left>
      <top style="thin">
        <color rgb="FFD7DEE8"/>
      </top>
    </border>
    <border>
      <right style="thin">
        <color rgb="FFD7DEE8"/>
      </right>
      <top style="thin">
        <color rgb="FFD7DEE8"/>
      </top>
    </border>
    <border>
      <left style="medium">
        <color rgb="FFB42318"/>
      </left>
      <top style="medium">
        <color rgb="FFB42318"/>
      </top>
    </border>
    <border>
      <top style="medium">
        <color rgb="FFB42318"/>
      </top>
    </border>
    <border>
      <right style="medium">
        <color rgb="FFB42318"/>
      </right>
      <top style="medium">
        <color rgb="FFB42318"/>
      </top>
    </border>
    <border>
      <left style="medium">
        <color rgb="FFB42318"/>
      </left>
    </border>
    <border>
      <right style="medium">
        <color rgb="FFB42318"/>
      </right>
    </border>
    <border>
      <left style="medium">
        <color rgb="FFB42318"/>
      </left>
      <bottom style="medium">
        <color rgb="FFB42318"/>
      </bottom>
    </border>
    <border>
      <bottom style="medium">
        <color rgb="FFB42318"/>
      </bottom>
    </border>
    <border>
      <right style="medium">
        <color rgb="FFB42318"/>
      </right>
      <bottom style="medium">
        <color rgb="FFB42318"/>
      </bottom>
    </border>
    <border>
      <top style="thin">
        <color rgb="FFD7DEE8"/>
      </top>
    </border>
    <border>
      <left style="thin">
        <color rgb="FFD7DEE8"/>
      </left>
    </border>
    <border>
      <right style="thin">
        <color rgb="FFD7DEE8"/>
      </right>
    </border>
    <border>
      <top style="thin">
        <color rgb="FF0046A8"/>
      </top>
      <bottom style="thin">
        <color rgb="FF0046A8"/>
      </bottom>
    </border>
    <border>
      <left style="thin">
        <color rgb="FF0B1F3A"/>
      </left>
      <top style="thin">
        <color rgb="FF0B1F3A"/>
      </top>
      <bottom style="thin">
        <color rgb="FF0B1F3A"/>
      </bottom>
    </border>
    <border>
      <right style="thin">
        <color rgb="FF0B1F3A"/>
      </right>
      <top style="thin">
        <color rgb="FF0B1F3A"/>
      </top>
      <bottom style="thin">
        <color rgb="FF0B1F3A"/>
      </bottom>
    </border>
    <border>
      <left style="medium">
        <color rgb="FF0046A8"/>
      </left>
      <top style="medium">
        <color rgb="FF0046A8"/>
      </top>
      <bottom style="medium">
        <color rgb="FF0046A8"/>
      </bottom>
    </border>
    <border>
      <top style="medium">
        <color rgb="FF0046A8"/>
      </top>
      <bottom style="medium">
        <color rgb="FF0046A8"/>
      </bottom>
    </border>
    <border>
      <right style="medium">
        <color rgb="FF0046A8"/>
      </right>
      <top style="medium">
        <color rgb="FF0046A8"/>
      </top>
      <bottom style="medium">
        <color rgb="FF0046A8"/>
      </bottom>
    </border>
    <border>
      <left style="thin">
        <color rgb="FFD7DEE8"/>
      </left>
      <right style="thin">
        <color rgb="FFD7DEE8"/>
      </right>
      <top style="thin">
        <color rgb="FFD7DEE8"/>
      </top>
    </border>
    <border>
      <left style="thin">
        <color rgb="FFD7DEE8"/>
      </left>
      <right style="thin">
        <color rgb="FFD7DEE8"/>
      </right>
      <bottom style="thin">
        <color rgb="FFD7DEE8"/>
      </bottom>
    </border>
    <border>
      <left style="thin">
        <color rgb="FFE5C85B"/>
      </left>
      <right style="thin">
        <color rgb="FFE5C85B"/>
      </right>
      <top style="thin">
        <color rgb="FFE5C85B"/>
      </top>
    </border>
    <border>
      <left style="thin">
        <color rgb="FFE5C85B"/>
      </left>
      <right style="thin">
        <color rgb="FFE5C85B"/>
      </right>
      <bottom style="thin">
        <color rgb="FFE5C85B"/>
      </bottom>
    </border>
    <border>
      <left style="thin">
        <color rgb="FFD7DEE8"/>
      </left>
      <right style="thin">
        <color rgb="FFD7DEE8"/>
      </right>
    </border>
    <border>
      <left style="thin">
        <color rgb="FF0046A8"/>
      </left>
      <right style="thin">
        <color rgb="FF0046A8"/>
      </right>
      <top style="thin">
        <color rgb="FF0046A8"/>
      </top>
      <bottom style="thin">
        <color rgb="FF0046A8"/>
      </bottom>
    </border>
    <border>
      <top style="thin">
        <color rgb="FF0046A8"/>
      </top>
    </border>
    <border>
      <right style="thin">
        <color rgb="FF0046A8"/>
      </right>
      <top style="thin">
        <color rgb="FF0046A8"/>
      </top>
    </border>
    <border>
      <left style="thin">
        <color rgb="FF0B1F3A"/>
      </left>
      <right style="thin">
        <color rgb="FF0B1F3A"/>
      </right>
      <top style="thin">
        <color rgb="FF0B1F3A"/>
      </top>
      <bottom style="thin">
        <color rgb="FF0B1F3A"/>
      </bottom>
    </border>
    <border>
      <top style="thin">
        <color rgb="FF0B1F3A"/>
      </top>
    </border>
    <border>
      <right style="thin">
        <color rgb="FF0B1F3A"/>
      </right>
      <top style="thin">
        <color rgb="FF0B1F3A"/>
      </top>
    </border>
    <border>
      <left style="medium">
        <color rgb="FF0046A8"/>
      </left>
      <right style="medium">
        <color rgb="FF0046A8"/>
      </right>
      <top style="medium">
        <color rgb="FF0046A8"/>
      </top>
      <bottom style="medium">
        <color rgb="FF0046A8"/>
      </bottom>
    </border>
    <border>
      <top style="medium">
        <color rgb="FF0046A8"/>
      </top>
    </border>
    <border>
      <right style="medium">
        <color rgb="FF0046A8"/>
      </right>
      <top style="medium">
        <color rgb="FF0046A8"/>
      </top>
    </border>
    <border>
      <top style="thin">
        <color rgb="FFE5C85B"/>
      </top>
      <bottom style="thin">
        <color rgb="FFE5C85B"/>
      </bottom>
    </border>
    <border>
      <right style="thin">
        <color rgb="FFE5C85B"/>
      </right>
      <top style="thin">
        <color rgb="FFE5C85B"/>
      </top>
      <bottom style="thin">
        <color rgb="FFE5C85B"/>
      </bottom>
    </border>
    <border>
      <left style="medium">
        <color rgb="FFB42318"/>
      </left>
      <right style="medium">
        <color rgb="FFB42318"/>
      </right>
      <top style="medium">
        <color rgb="FFB42318"/>
      </top>
      <bottom style="medium">
        <color rgb="FFB42318"/>
      </bottom>
    </border>
    <border>
      <left/>
      <right/>
      <top/>
      <bottom/>
      <diagonal/>
    </border>
  </borders>
  <cellStyleXfs count="2">
    <xf numFmtId="0" fontId="0" fillId="0" borderId="0"/>
    <xf numFmtId="0" fontId="18" fillId="0" borderId="55"/>
  </cellStyleXfs>
  <cellXfs count="54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3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/>
    </xf>
    <xf numFmtId="0" fontId="4" fillId="4" borderId="0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center"/>
    </xf>
    <xf numFmtId="0" fontId="2" fillId="5" borderId="0" applyAlignment="1" pivotButton="0" quotePrefix="0" xfId="0">
      <alignment vertical="center"/>
    </xf>
    <xf numFmtId="0" fontId="1" fillId="6" borderId="0" applyAlignment="1" pivotButton="0" quotePrefix="0" xfId="0">
      <alignment vertical="center"/>
    </xf>
    <xf numFmtId="0" fontId="5" fillId="6" borderId="0" applyAlignment="1" pivotButton="0" quotePrefix="0" xfId="0">
      <alignment vertical="center"/>
    </xf>
    <xf numFmtId="0" fontId="5" fillId="6" borderId="2" applyAlignment="1" pivotButton="0" quotePrefix="0" xfId="0">
      <alignment vertical="center"/>
    </xf>
    <xf numFmtId="0" fontId="5" fillId="6" borderId="2" applyAlignment="1" pivotButton="0" quotePrefix="0" xfId="0">
      <alignment vertical="center" wrapText="1"/>
    </xf>
    <xf numFmtId="0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 wrapText="1"/>
    </xf>
    <xf numFmtId="0" fontId="1" fillId="7" borderId="0" applyAlignment="1" pivotButton="0" quotePrefix="0" xfId="0">
      <alignment vertical="center"/>
    </xf>
    <xf numFmtId="0" fontId="6" fillId="7" borderId="0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6" fillId="7" borderId="2" applyAlignment="1" pivotButton="0" quotePrefix="0" xfId="0">
      <alignment vertical="center" wrapText="1"/>
    </xf>
    <xf numFmtId="0" fontId="7" fillId="7" borderId="0" applyAlignment="1" pivotButton="0" quotePrefix="0" xfId="0">
      <alignment vertical="center"/>
    </xf>
    <xf numFmtId="0" fontId="7" fillId="7" borderId="2" applyAlignment="1" pivotButton="0" quotePrefix="0" xfId="0">
      <alignment vertical="center"/>
    </xf>
    <xf numFmtId="0" fontId="7" fillId="7" borderId="2" applyAlignment="1" pivotButton="0" quotePrefix="0" xfId="0">
      <alignment vertical="center" wrapText="1"/>
    </xf>
    <xf numFmtId="0" fontId="2" fillId="2" borderId="2" applyAlignment="1" pivotButton="0" quotePrefix="0" xfId="0">
      <alignment vertical="center"/>
    </xf>
    <xf numFmtId="0" fontId="2" fillId="2" borderId="2" applyAlignment="1" pivotButton="0" quotePrefix="0" xfId="0">
      <alignment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0" borderId="4" applyAlignment="1" pivotButton="0" quotePrefix="0" xfId="0">
      <alignment vertical="center"/>
    </xf>
    <xf numFmtId="0" fontId="1" fillId="0" borderId="3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1" fillId="0" borderId="4" applyAlignment="1" pivotButton="0" quotePrefix="0" xfId="0">
      <alignment vertical="center" wrapText="1"/>
    </xf>
    <xf numFmtId="0" fontId="1" fillId="0" borderId="3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0" borderId="4" applyAlignment="1" pivotButton="0" quotePrefix="0" xfId="0">
      <alignment vertical="top" wrapText="1"/>
    </xf>
    <xf numFmtId="0" fontId="1" fillId="3" borderId="3" applyAlignment="1" pivotButton="0" quotePrefix="0" xfId="0">
      <alignment vertical="top" wrapText="1"/>
    </xf>
    <xf numFmtId="0" fontId="8" fillId="3" borderId="3" applyAlignment="1" pivotButton="0" quotePrefix="0" xfId="0">
      <alignment vertical="top" wrapText="1"/>
    </xf>
    <xf numFmtId="0" fontId="8" fillId="3" borderId="2" applyAlignment="1" pivotButton="0" quotePrefix="0" xfId="0">
      <alignment vertical="top" wrapText="1"/>
    </xf>
    <xf numFmtId="0" fontId="8" fillId="3" borderId="2" applyAlignment="1" pivotButton="0" quotePrefix="0" xfId="0">
      <alignment horizontal="center" vertical="top" wrapText="1"/>
    </xf>
    <xf numFmtId="0" fontId="9" fillId="0" borderId="1" applyAlignment="1" pivotButton="0" quotePrefix="0" xfId="0">
      <alignment vertical="top" wrapText="1"/>
    </xf>
    <xf numFmtId="0" fontId="1" fillId="3" borderId="1" applyAlignment="1" pivotButton="0" quotePrefix="0" xfId="0">
      <alignment vertical="center"/>
    </xf>
    <xf numFmtId="0" fontId="1" fillId="3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/>
    </xf>
    <xf numFmtId="0" fontId="1" fillId="4" borderId="1" applyAlignment="1" pivotButton="0" quotePrefix="0" xfId="0">
      <alignment vertical="center" wrapText="1"/>
    </xf>
    <xf numFmtId="0" fontId="1" fillId="8" borderId="0" applyAlignment="1" pivotButton="0" quotePrefix="0" xfId="0">
      <alignment vertical="center"/>
    </xf>
    <xf numFmtId="0" fontId="5" fillId="8" borderId="0" applyAlignment="1" pivotButton="0" quotePrefix="0" xfId="0">
      <alignment vertical="center"/>
    </xf>
    <xf numFmtId="0" fontId="5" fillId="8" borderId="2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5" fillId="3" borderId="2" applyAlignment="1" pivotButton="0" quotePrefix="0" xfId="0">
      <alignment vertical="center"/>
    </xf>
    <xf numFmtId="0" fontId="1" fillId="9" borderId="0" applyAlignment="1" pivotButton="0" quotePrefix="0" xfId="0">
      <alignment vertical="center"/>
    </xf>
    <xf numFmtId="0" fontId="5" fillId="9" borderId="0" applyAlignment="1" pivotButton="0" quotePrefix="0" xfId="0">
      <alignment vertical="center"/>
    </xf>
    <xf numFmtId="0" fontId="5" fillId="9" borderId="2" applyAlignment="1" pivotButton="0" quotePrefix="0" xfId="0">
      <alignment vertical="center"/>
    </xf>
    <xf numFmtId="0" fontId="0" fillId="7" borderId="0" pivotButton="0" quotePrefix="0" xfId="0"/>
    <xf numFmtId="0" fontId="10" fillId="7" borderId="0" pivotButton="0" quotePrefix="0" xfId="0"/>
    <xf numFmtId="0" fontId="10" fillId="7" borderId="2" pivotButton="0" quotePrefix="0" xfId="0"/>
    <xf numFmtId="0" fontId="0" fillId="4" borderId="0" pivotButton="0" quotePrefix="0" xfId="0"/>
    <xf numFmtId="0" fontId="0" fillId="4" borderId="2" pivotButton="0" quotePrefix="0" xfId="0"/>
    <xf numFmtId="0" fontId="1" fillId="8" borderId="5" applyAlignment="1" pivotButton="0" quotePrefix="0" xfId="0">
      <alignment vertical="center"/>
    </xf>
    <xf numFmtId="0" fontId="1" fillId="8" borderId="5" applyAlignment="1" pivotButton="0" quotePrefix="0" xfId="0">
      <alignment vertical="center" wrapText="1"/>
    </xf>
    <xf numFmtId="0" fontId="1" fillId="8" borderId="5" applyAlignment="1" pivotButton="0" quotePrefix="0" xfId="0">
      <alignment vertical="top" wrapText="1"/>
    </xf>
    <xf numFmtId="164" fontId="1" fillId="8" borderId="5" applyAlignment="1" pivotButton="0" quotePrefix="0" xfId="0">
      <alignment vertical="top" wrapText="1"/>
    </xf>
    <xf numFmtId="0" fontId="1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0" fontId="1" fillId="0" borderId="6" applyAlignment="1" pivotButton="0" quotePrefix="0" xfId="0">
      <alignment vertical="center" wrapText="1"/>
    </xf>
    <xf numFmtId="0" fontId="1" fillId="0" borderId="7" applyAlignment="1" pivotButton="0" quotePrefix="0" xfId="0">
      <alignment vertical="center" wrapText="1"/>
    </xf>
    <xf numFmtId="0" fontId="1" fillId="0" borderId="8" applyAlignment="1" pivotButton="0" quotePrefix="0" xfId="0">
      <alignment vertical="center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3" borderId="4" applyAlignment="1" pivotButton="0" quotePrefix="0" xfId="0">
      <alignment vertical="top" wrapText="1"/>
    </xf>
    <xf numFmtId="0" fontId="1" fillId="3" borderId="7" applyAlignment="1" pivotButton="0" quotePrefix="0" xfId="0">
      <alignment vertical="top" wrapText="1"/>
    </xf>
    <xf numFmtId="0" fontId="1" fillId="3" borderId="8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8" fillId="3" borderId="4" applyAlignment="1" pivotButton="0" quotePrefix="0" xfId="0">
      <alignment vertical="top" wrapText="1"/>
    </xf>
    <xf numFmtId="0" fontId="8" fillId="3" borderId="7" applyAlignment="1" pivotButton="0" quotePrefix="0" xfId="0">
      <alignment vertical="top" wrapText="1"/>
    </xf>
    <xf numFmtId="0" fontId="8" fillId="3" borderId="8" applyAlignment="1" pivotButton="0" quotePrefix="0" xfId="0">
      <alignment vertical="top" wrapText="1"/>
    </xf>
    <xf numFmtId="164" fontId="8" fillId="3" borderId="2" applyAlignment="1" pivotButton="0" quotePrefix="0" xfId="0">
      <alignment vertical="top" wrapText="1"/>
    </xf>
    <xf numFmtId="0" fontId="8" fillId="3" borderId="0" applyAlignment="1" pivotButton="0" quotePrefix="0" xfId="0">
      <alignment vertical="center"/>
    </xf>
    <xf numFmtId="0" fontId="8" fillId="3" borderId="2" applyAlignment="1" pivotButton="0" quotePrefix="0" xfId="0">
      <alignment vertical="center"/>
    </xf>
    <xf numFmtId="0" fontId="8" fillId="3" borderId="2" applyAlignment="1" pivotButton="0" quotePrefix="0" xfId="0">
      <alignment vertical="center" wrapText="1"/>
    </xf>
    <xf numFmtId="0" fontId="11" fillId="8" borderId="0" applyAlignment="1" pivotButton="0" quotePrefix="0" xfId="0">
      <alignment vertical="center"/>
    </xf>
    <xf numFmtId="0" fontId="11" fillId="8" borderId="9" applyAlignment="1" pivotButton="0" quotePrefix="0" xfId="0">
      <alignment vertical="center"/>
    </xf>
    <xf numFmtId="0" fontId="11" fillId="8" borderId="10" applyAlignment="1" pivotButton="0" quotePrefix="0" xfId="0">
      <alignment vertical="center"/>
    </xf>
    <xf numFmtId="0" fontId="11" fillId="8" borderId="11" applyAlignment="1" pivotButton="0" quotePrefix="0" xfId="0">
      <alignment vertical="center"/>
    </xf>
    <xf numFmtId="0" fontId="11" fillId="8" borderId="12" applyAlignment="1" pivotButton="0" quotePrefix="0" xfId="0">
      <alignment vertical="center"/>
    </xf>
    <xf numFmtId="0" fontId="11" fillId="8" borderId="13" applyAlignment="1" pivotButton="0" quotePrefix="0" xfId="0">
      <alignment vertical="center"/>
    </xf>
    <xf numFmtId="0" fontId="11" fillId="8" borderId="14" applyAlignment="1" pivotButton="0" quotePrefix="0" xfId="0">
      <alignment vertical="center"/>
    </xf>
    <xf numFmtId="0" fontId="11" fillId="8" borderId="15" applyAlignment="1" pivotButton="0" quotePrefix="0" xfId="0">
      <alignment vertical="center"/>
    </xf>
    <xf numFmtId="0" fontId="11" fillId="8" borderId="16" applyAlignment="1" pivotButton="0" quotePrefix="0" xfId="0">
      <alignment vertical="center"/>
    </xf>
    <xf numFmtId="0" fontId="11" fillId="8" borderId="9" applyAlignment="1" pivotButton="0" quotePrefix="0" xfId="0">
      <alignment vertical="center" wrapText="1"/>
    </xf>
    <xf numFmtId="0" fontId="11" fillId="8" borderId="10" applyAlignment="1" pivotButton="0" quotePrefix="0" xfId="0">
      <alignment vertical="center" wrapText="1"/>
    </xf>
    <xf numFmtId="0" fontId="11" fillId="8" borderId="11" applyAlignment="1" pivotButton="0" quotePrefix="0" xfId="0">
      <alignment vertical="center" wrapText="1"/>
    </xf>
    <xf numFmtId="0" fontId="11" fillId="8" borderId="12" applyAlignment="1" pivotButton="0" quotePrefix="0" xfId="0">
      <alignment vertical="center" wrapText="1"/>
    </xf>
    <xf numFmtId="0" fontId="11" fillId="8" borderId="0" applyAlignment="1" pivotButton="0" quotePrefix="0" xfId="0">
      <alignment vertical="center" wrapText="1"/>
    </xf>
    <xf numFmtId="0" fontId="11" fillId="8" borderId="13" applyAlignment="1" pivotButton="0" quotePrefix="0" xfId="0">
      <alignment vertical="center" wrapText="1"/>
    </xf>
    <xf numFmtId="0" fontId="11" fillId="8" borderId="14" applyAlignment="1" pivotButton="0" quotePrefix="0" xfId="0">
      <alignment vertical="center" wrapText="1"/>
    </xf>
    <xf numFmtId="0" fontId="11" fillId="8" borderId="15" applyAlignment="1" pivotButton="0" quotePrefix="0" xfId="0">
      <alignment vertical="center" wrapText="1"/>
    </xf>
    <xf numFmtId="0" fontId="11" fillId="8" borderId="16" applyAlignment="1" pivotButton="0" quotePrefix="0" xfId="0">
      <alignment vertical="center" wrapText="1"/>
    </xf>
    <xf numFmtId="0" fontId="11" fillId="8" borderId="9" applyAlignment="1" pivotButton="0" quotePrefix="0" xfId="0">
      <alignment vertical="top" wrapText="1"/>
    </xf>
    <xf numFmtId="0" fontId="11" fillId="8" borderId="10" applyAlignment="1" pivotButton="0" quotePrefix="0" xfId="0">
      <alignment vertical="top" wrapText="1"/>
    </xf>
    <xf numFmtId="0" fontId="11" fillId="8" borderId="11" applyAlignment="1" pivotButton="0" quotePrefix="0" xfId="0">
      <alignment vertical="top" wrapText="1"/>
    </xf>
    <xf numFmtId="0" fontId="11" fillId="8" borderId="12" applyAlignment="1" pivotButton="0" quotePrefix="0" xfId="0">
      <alignment vertical="top" wrapText="1"/>
    </xf>
    <xf numFmtId="0" fontId="11" fillId="8" borderId="0" applyAlignment="1" pivotButton="0" quotePrefix="0" xfId="0">
      <alignment vertical="top" wrapText="1"/>
    </xf>
    <xf numFmtId="0" fontId="11" fillId="8" borderId="13" applyAlignment="1" pivotButton="0" quotePrefix="0" xfId="0">
      <alignment vertical="top" wrapText="1"/>
    </xf>
    <xf numFmtId="0" fontId="11" fillId="8" borderId="14" applyAlignment="1" pivotButton="0" quotePrefix="0" xfId="0">
      <alignment vertical="top" wrapText="1"/>
    </xf>
    <xf numFmtId="0" fontId="11" fillId="8" borderId="15" applyAlignment="1" pivotButton="0" quotePrefix="0" xfId="0">
      <alignment vertical="top" wrapText="1"/>
    </xf>
    <xf numFmtId="0" fontId="11" fillId="8" borderId="16" applyAlignment="1" pivotButton="0" quotePrefix="0" xfId="0">
      <alignment vertical="top" wrapText="1"/>
    </xf>
    <xf numFmtId="0" fontId="1" fillId="3" borderId="6" applyAlignment="1" pivotButton="0" quotePrefix="0" xfId="0">
      <alignment vertical="top" wrapText="1"/>
    </xf>
    <xf numFmtId="0" fontId="8" fillId="3" borderId="6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1" fillId="8" borderId="4" applyAlignment="1" pivotButton="0" quotePrefix="0" xfId="0">
      <alignment vertical="top" wrapText="1"/>
    </xf>
    <xf numFmtId="0" fontId="1" fillId="8" borderId="7" applyAlignment="1" pivotButton="0" quotePrefix="0" xfId="0">
      <alignment vertical="top" wrapText="1"/>
    </xf>
    <xf numFmtId="0" fontId="1" fillId="8" borderId="8" applyAlignment="1" pivotButton="0" quotePrefix="0" xfId="0">
      <alignment vertical="top" wrapText="1"/>
    </xf>
    <xf numFmtId="0" fontId="9" fillId="0" borderId="3" applyAlignment="1" pivotButton="0" quotePrefix="0" xfId="0">
      <alignment vertical="top" wrapText="1"/>
    </xf>
    <xf numFmtId="0" fontId="9" fillId="0" borderId="6" applyAlignment="1" pivotButton="0" quotePrefix="0" xfId="0">
      <alignment vertical="top" wrapText="1"/>
    </xf>
    <xf numFmtId="0" fontId="9" fillId="3" borderId="3" applyAlignment="1" pivotButton="0" quotePrefix="0" xfId="0">
      <alignment vertical="top" wrapText="1"/>
    </xf>
    <xf numFmtId="0" fontId="9" fillId="3" borderId="6" applyAlignment="1" pivotButton="0" quotePrefix="0" xfId="0">
      <alignment vertical="top" wrapText="1"/>
    </xf>
    <xf numFmtId="0" fontId="1" fillId="8" borderId="3" applyAlignment="1" pivotButton="0" quotePrefix="0" xfId="0">
      <alignment vertical="top" wrapText="1"/>
    </xf>
    <xf numFmtId="0" fontId="1" fillId="8" borderId="6" applyAlignment="1" pivotButton="0" quotePrefix="0" xfId="0">
      <alignment vertical="top" wrapText="1"/>
    </xf>
    <xf numFmtId="0" fontId="2" fillId="5" borderId="17" applyAlignment="1" pivotButton="0" quotePrefix="0" xfId="0">
      <alignment vertical="center"/>
    </xf>
    <xf numFmtId="0" fontId="2" fillId="5" borderId="18" applyAlignment="1" pivotButton="0" quotePrefix="0" xfId="0">
      <alignment vertical="center"/>
    </xf>
    <xf numFmtId="0" fontId="2" fillId="5" borderId="17" applyAlignment="1" pivotButton="0" quotePrefix="0" xfId="0">
      <alignment horizontal="center" vertical="center"/>
    </xf>
    <xf numFmtId="0" fontId="2" fillId="5" borderId="18" applyAlignment="1" pivotButton="0" quotePrefix="0" xfId="0">
      <alignment horizontal="center" vertical="center"/>
    </xf>
    <xf numFmtId="0" fontId="9" fillId="4" borderId="0" applyAlignment="1" pivotButton="0" quotePrefix="0" xfId="0">
      <alignment vertical="center"/>
    </xf>
    <xf numFmtId="0" fontId="9" fillId="4" borderId="19" applyAlignment="1" pivotButton="0" quotePrefix="0" xfId="0">
      <alignment vertical="center"/>
    </xf>
    <xf numFmtId="0" fontId="9" fillId="4" borderId="20" applyAlignment="1" pivotButton="0" quotePrefix="0" xfId="0">
      <alignment vertical="center"/>
    </xf>
    <xf numFmtId="0" fontId="9" fillId="4" borderId="3" applyAlignment="1" pivotButton="0" quotePrefix="0" xfId="0">
      <alignment vertical="center"/>
    </xf>
    <xf numFmtId="0" fontId="9" fillId="4" borderId="4" applyAlignment="1" pivotButton="0" quotePrefix="0" xfId="0">
      <alignment vertical="center"/>
    </xf>
    <xf numFmtId="0" fontId="9" fillId="4" borderId="19" applyAlignment="1" pivotButton="0" quotePrefix="0" xfId="0">
      <alignment horizontal="center" vertical="center"/>
    </xf>
    <xf numFmtId="0" fontId="9" fillId="4" borderId="20" applyAlignment="1" pivotButton="0" quotePrefix="0" xfId="0">
      <alignment horizontal="center" vertical="center"/>
    </xf>
    <xf numFmtId="0" fontId="9" fillId="4" borderId="3" applyAlignment="1" pivotButton="0" quotePrefix="0" xfId="0">
      <alignment horizontal="center" vertical="center"/>
    </xf>
    <xf numFmtId="0" fontId="9" fillId="4" borderId="4" applyAlignment="1" pivotButton="0" quotePrefix="0" xfId="0">
      <alignment horizontal="center" vertical="center"/>
    </xf>
    <xf numFmtId="0" fontId="6" fillId="7" borderId="21" applyAlignment="1" pivotButton="0" quotePrefix="0" xfId="0">
      <alignment vertical="center"/>
    </xf>
    <xf numFmtId="0" fontId="6" fillId="7" borderId="22" applyAlignment="1" pivotButton="0" quotePrefix="0" xfId="0">
      <alignment vertical="center"/>
    </xf>
    <xf numFmtId="0" fontId="6" fillId="7" borderId="23" applyAlignment="1" pivotButton="0" quotePrefix="0" xfId="0">
      <alignment vertical="center"/>
    </xf>
    <xf numFmtId="0" fontId="6" fillId="7" borderId="24" applyAlignment="1" pivotButton="0" quotePrefix="0" xfId="0">
      <alignment vertical="center"/>
    </xf>
    <xf numFmtId="0" fontId="6" fillId="7" borderId="25" applyAlignment="1" pivotButton="0" quotePrefix="0" xfId="0">
      <alignment vertical="center"/>
    </xf>
    <xf numFmtId="0" fontId="6" fillId="7" borderId="26" applyAlignment="1" pivotButton="0" quotePrefix="0" xfId="0">
      <alignment vertical="center"/>
    </xf>
    <xf numFmtId="0" fontId="6" fillId="7" borderId="27" applyAlignment="1" pivotButton="0" quotePrefix="0" xfId="0">
      <alignment vertical="center"/>
    </xf>
    <xf numFmtId="0" fontId="6" fillId="7" borderId="28" applyAlignment="1" pivotButton="0" quotePrefix="0" xfId="0">
      <alignment vertical="center"/>
    </xf>
    <xf numFmtId="0" fontId="6" fillId="7" borderId="21" applyAlignment="1" pivotButton="0" quotePrefix="0" xfId="0">
      <alignment vertical="center" wrapText="1"/>
    </xf>
    <xf numFmtId="0" fontId="6" fillId="7" borderId="22" applyAlignment="1" pivotButton="0" quotePrefix="0" xfId="0">
      <alignment vertical="center" wrapText="1"/>
    </xf>
    <xf numFmtId="0" fontId="6" fillId="7" borderId="23" applyAlignment="1" pivotButton="0" quotePrefix="0" xfId="0">
      <alignment vertical="center" wrapText="1"/>
    </xf>
    <xf numFmtId="0" fontId="6" fillId="7" borderId="24" applyAlignment="1" pivotButton="0" quotePrefix="0" xfId="0">
      <alignment vertical="center" wrapText="1"/>
    </xf>
    <xf numFmtId="0" fontId="6" fillId="7" borderId="0" applyAlignment="1" pivotButton="0" quotePrefix="0" xfId="0">
      <alignment vertical="center" wrapText="1"/>
    </xf>
    <xf numFmtId="0" fontId="6" fillId="7" borderId="25" applyAlignment="1" pivotButton="0" quotePrefix="0" xfId="0">
      <alignment vertical="center" wrapText="1"/>
    </xf>
    <xf numFmtId="0" fontId="6" fillId="7" borderId="26" applyAlignment="1" pivotButton="0" quotePrefix="0" xfId="0">
      <alignment vertical="center" wrapText="1"/>
    </xf>
    <xf numFmtId="0" fontId="6" fillId="7" borderId="27" applyAlignment="1" pivotButton="0" quotePrefix="0" xfId="0">
      <alignment vertical="center" wrapText="1"/>
    </xf>
    <xf numFmtId="0" fontId="6" fillId="7" borderId="28" applyAlignment="1" pivotButton="0" quotePrefix="0" xfId="0">
      <alignment vertical="center" wrapText="1"/>
    </xf>
    <xf numFmtId="0" fontId="6" fillId="7" borderId="21" applyAlignment="1" pivotButton="0" quotePrefix="0" xfId="0">
      <alignment horizontal="center" vertical="center" wrapText="1"/>
    </xf>
    <xf numFmtId="0" fontId="6" fillId="7" borderId="22" applyAlignment="1" pivotButton="0" quotePrefix="0" xfId="0">
      <alignment horizontal="center" vertical="center" wrapText="1"/>
    </xf>
    <xf numFmtId="0" fontId="6" fillId="7" borderId="23" applyAlignment="1" pivotButton="0" quotePrefix="0" xfId="0">
      <alignment horizontal="center" vertical="center" wrapText="1"/>
    </xf>
    <xf numFmtId="0" fontId="6" fillId="7" borderId="24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center" vertical="center" wrapText="1"/>
    </xf>
    <xf numFmtId="0" fontId="6" fillId="7" borderId="25" applyAlignment="1" pivotButton="0" quotePrefix="0" xfId="0">
      <alignment horizontal="center" vertical="center" wrapText="1"/>
    </xf>
    <xf numFmtId="0" fontId="6" fillId="7" borderId="26" applyAlignment="1" pivotButton="0" quotePrefix="0" xfId="0">
      <alignment horizontal="center" vertical="center" wrapText="1"/>
    </xf>
    <xf numFmtId="0" fontId="6" fillId="7" borderId="27" applyAlignment="1" pivotButton="0" quotePrefix="0" xfId="0">
      <alignment horizontal="center" vertical="center" wrapText="1"/>
    </xf>
    <xf numFmtId="0" fontId="6" fillId="7" borderId="28" applyAlignment="1" pivotButton="0" quotePrefix="0" xfId="0">
      <alignment horizontal="center" vertical="center" wrapText="1"/>
    </xf>
    <xf numFmtId="164" fontId="8" fillId="3" borderId="2" applyAlignment="1" pivotButton="0" quotePrefix="0" xfId="0">
      <alignment vertical="center" wrapText="1"/>
    </xf>
    <xf numFmtId="0" fontId="3" fillId="3" borderId="19" applyAlignment="1" pivotButton="0" quotePrefix="0" xfId="0">
      <alignment vertical="center"/>
    </xf>
    <xf numFmtId="0" fontId="3" fillId="3" borderId="29" applyAlignment="1" pivotButton="0" quotePrefix="0" xfId="0">
      <alignment vertical="center"/>
    </xf>
    <xf numFmtId="0" fontId="3" fillId="3" borderId="20" applyAlignment="1" pivotButton="0" quotePrefix="0" xfId="0">
      <alignment vertical="center"/>
    </xf>
    <xf numFmtId="0" fontId="3" fillId="3" borderId="30" applyAlignment="1" pivotButton="0" quotePrefix="0" xfId="0">
      <alignment vertical="center"/>
    </xf>
    <xf numFmtId="0" fontId="3" fillId="3" borderId="31" applyAlignment="1" pivotButton="0" quotePrefix="0" xfId="0">
      <alignment vertical="center"/>
    </xf>
    <xf numFmtId="0" fontId="3" fillId="3" borderId="3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0" fontId="3" fillId="3" borderId="4" applyAlignment="1" pivotButton="0" quotePrefix="0" xfId="0">
      <alignment vertical="center"/>
    </xf>
    <xf numFmtId="0" fontId="3" fillId="3" borderId="19" applyAlignment="1" pivotButton="0" quotePrefix="0" xfId="0">
      <alignment vertical="center" wrapText="1"/>
    </xf>
    <xf numFmtId="0" fontId="3" fillId="3" borderId="29" applyAlignment="1" pivotButton="0" quotePrefix="0" xfId="0">
      <alignment vertical="center" wrapText="1"/>
    </xf>
    <xf numFmtId="0" fontId="3" fillId="3" borderId="20" applyAlignment="1" pivotButton="0" quotePrefix="0" xfId="0">
      <alignment vertical="center" wrapText="1"/>
    </xf>
    <xf numFmtId="0" fontId="3" fillId="3" borderId="30" applyAlignment="1" pivotButton="0" quotePrefix="0" xfId="0">
      <alignment vertical="center" wrapText="1"/>
    </xf>
    <xf numFmtId="0" fontId="3" fillId="3" borderId="31" applyAlignment="1" pivotButton="0" quotePrefix="0" xfId="0">
      <alignment vertical="center" wrapText="1"/>
    </xf>
    <xf numFmtId="0" fontId="3" fillId="3" borderId="3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3" borderId="4" applyAlignment="1" pivotButton="0" quotePrefix="0" xfId="0">
      <alignment vertical="center" wrapText="1"/>
    </xf>
    <xf numFmtId="0" fontId="3" fillId="3" borderId="19" applyAlignment="1" pivotButton="0" quotePrefix="0" xfId="0">
      <alignment vertical="top" wrapText="1"/>
    </xf>
    <xf numFmtId="0" fontId="3" fillId="3" borderId="29" applyAlignment="1" pivotButton="0" quotePrefix="0" xfId="0">
      <alignment vertical="top" wrapText="1"/>
    </xf>
    <xf numFmtId="0" fontId="3" fillId="3" borderId="20" applyAlignment="1" pivotButton="0" quotePrefix="0" xfId="0">
      <alignment vertical="top" wrapText="1"/>
    </xf>
    <xf numFmtId="0" fontId="3" fillId="3" borderId="3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31" applyAlignment="1" pivotButton="0" quotePrefix="0" xfId="0">
      <alignment vertical="top" wrapText="1"/>
    </xf>
    <xf numFmtId="0" fontId="3" fillId="3" borderId="3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4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12" fillId="0" borderId="7" applyAlignment="1" pivotButton="0" quotePrefix="0" xfId="0">
      <alignment vertical="top" wrapText="1"/>
    </xf>
    <xf numFmtId="0" fontId="1" fillId="0" borderId="2" applyAlignment="1" pivotButton="0" quotePrefix="0" xfId="0">
      <alignment vertical="center"/>
    </xf>
    <xf numFmtId="0" fontId="1" fillId="0" borderId="2" applyAlignment="1" pivotButton="0" quotePrefix="0" xfId="0">
      <alignment vertical="center" wrapText="1"/>
    </xf>
    <xf numFmtId="0" fontId="1" fillId="10" borderId="2" applyAlignment="1" pivotButton="0" quotePrefix="0" xfId="0">
      <alignment vertical="center" wrapText="1"/>
    </xf>
    <xf numFmtId="0" fontId="8" fillId="10" borderId="2" applyAlignment="1" pivotButton="0" quotePrefix="0" xfId="0">
      <alignment vertical="center" wrapText="1"/>
    </xf>
    <xf numFmtId="0" fontId="8" fillId="10" borderId="2" applyAlignment="1" pivotButton="0" quotePrefix="0" xfId="0">
      <alignment horizontal="center" vertical="center" wrapText="1"/>
    </xf>
    <xf numFmtId="0" fontId="1" fillId="11" borderId="2" applyAlignment="1" pivotButton="0" quotePrefix="0" xfId="0">
      <alignment vertical="center" wrapText="1"/>
    </xf>
    <xf numFmtId="0" fontId="1" fillId="11" borderId="5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0" fillId="12" borderId="0" pivotButton="0" quotePrefix="0" xfId="0"/>
    <xf numFmtId="0" fontId="1" fillId="12" borderId="0" pivotButton="0" quotePrefix="0" xfId="0"/>
    <xf numFmtId="0" fontId="1" fillId="12" borderId="0" applyAlignment="1" pivotButton="0" quotePrefix="0" xfId="0">
      <alignment wrapText="1"/>
    </xf>
    <xf numFmtId="0" fontId="1" fillId="12" borderId="0" applyAlignment="1" pivotButton="0" quotePrefix="0" xfId="0">
      <alignment vertical="center" wrapText="1"/>
    </xf>
    <xf numFmtId="0" fontId="1" fillId="13" borderId="0" applyAlignment="1" pivotButton="0" quotePrefix="0" xfId="0">
      <alignment vertical="center" wrapText="1"/>
    </xf>
    <xf numFmtId="0" fontId="13" fillId="13" borderId="0" applyAlignment="1" pivotButton="0" quotePrefix="0" xfId="0">
      <alignment vertical="center" wrapText="1"/>
    </xf>
    <xf numFmtId="0" fontId="13" fillId="13" borderId="0" applyAlignment="1" pivotButton="0" quotePrefix="0" xfId="0">
      <alignment horizontal="left" vertical="center" wrapText="1"/>
    </xf>
    <xf numFmtId="0" fontId="2" fillId="13" borderId="0" applyAlignment="1" pivotButton="0" quotePrefix="0" xfId="0">
      <alignment vertical="center" wrapText="1"/>
    </xf>
    <xf numFmtId="0" fontId="2" fillId="13" borderId="0" applyAlignment="1" pivotButton="0" quotePrefix="0" xfId="0">
      <alignment horizontal="left" vertical="center" wrapText="1"/>
    </xf>
    <xf numFmtId="0" fontId="14" fillId="13" borderId="0" applyAlignment="1" pivotButton="0" quotePrefix="0" xfId="0">
      <alignment vertical="center" wrapText="1"/>
    </xf>
    <xf numFmtId="0" fontId="14" fillId="13" borderId="0" applyAlignment="1" pivotButton="0" quotePrefix="0" xfId="0">
      <alignment horizontal="left" vertical="center" wrapText="1"/>
    </xf>
    <xf numFmtId="0" fontId="15" fillId="13" borderId="0" applyAlignment="1" pivotButton="0" quotePrefix="0" xfId="0">
      <alignment vertical="center" wrapText="1"/>
    </xf>
    <xf numFmtId="0" fontId="15" fillId="13" borderId="0" applyAlignment="1" pivotButton="0" quotePrefix="0" xfId="0">
      <alignment horizontal="left" vertical="center" wrapText="1"/>
    </xf>
    <xf numFmtId="0" fontId="1" fillId="14" borderId="0" applyAlignment="1" pivotButton="0" quotePrefix="0" xfId="0">
      <alignment vertical="center" wrapText="1"/>
    </xf>
    <xf numFmtId="0" fontId="2" fillId="14" borderId="0" applyAlignment="1" pivotButton="0" quotePrefix="0" xfId="0">
      <alignment vertical="center" wrapText="1"/>
    </xf>
    <xf numFmtId="0" fontId="2" fillId="14" borderId="17" applyAlignment="1" pivotButton="0" quotePrefix="0" xfId="0">
      <alignment vertical="center" wrapText="1"/>
    </xf>
    <xf numFmtId="0" fontId="2" fillId="14" borderId="32" applyAlignment="1" pivotButton="0" quotePrefix="0" xfId="0">
      <alignment vertical="center" wrapText="1"/>
    </xf>
    <xf numFmtId="0" fontId="2" fillId="14" borderId="18" applyAlignment="1" pivotButton="0" quotePrefix="0" xfId="0">
      <alignment vertical="center" wrapText="1"/>
    </xf>
    <xf numFmtId="0" fontId="2" fillId="14" borderId="17" applyAlignment="1" pivotButton="0" quotePrefix="0" xfId="0">
      <alignment horizontal="left" vertical="center" wrapText="1"/>
    </xf>
    <xf numFmtId="0" fontId="2" fillId="14" borderId="32" applyAlignment="1" pivotButton="0" quotePrefix="0" xfId="0">
      <alignment horizontal="left" vertical="center" wrapText="1"/>
    </xf>
    <xf numFmtId="0" fontId="2" fillId="14" borderId="18" applyAlignment="1" pivotButton="0" quotePrefix="0" xfId="0">
      <alignment horizontal="left" vertical="center" wrapText="1"/>
    </xf>
    <xf numFmtId="0" fontId="1" fillId="15" borderId="0" applyAlignment="1" pivotButton="0" quotePrefix="0" xfId="0">
      <alignment vertical="center" wrapText="1"/>
    </xf>
    <xf numFmtId="0" fontId="1" fillId="15" borderId="19" applyAlignment="1" pivotButton="0" quotePrefix="0" xfId="0">
      <alignment vertical="center" wrapText="1"/>
    </xf>
    <xf numFmtId="0" fontId="1" fillId="15" borderId="29" applyAlignment="1" pivotButton="0" quotePrefix="0" xfId="0">
      <alignment vertical="center" wrapText="1"/>
    </xf>
    <xf numFmtId="0" fontId="1" fillId="15" borderId="20" applyAlignment="1" pivotButton="0" quotePrefix="0" xfId="0">
      <alignment vertical="center" wrapText="1"/>
    </xf>
    <xf numFmtId="0" fontId="1" fillId="15" borderId="3" applyAlignment="1" pivotButton="0" quotePrefix="0" xfId="0">
      <alignment vertical="center" wrapText="1"/>
    </xf>
    <xf numFmtId="0" fontId="1" fillId="15" borderId="1" applyAlignment="1" pivotButton="0" quotePrefix="0" xfId="0">
      <alignment vertical="center" wrapText="1"/>
    </xf>
    <xf numFmtId="0" fontId="1" fillId="15" borderId="4" applyAlignment="1" pivotButton="0" quotePrefix="0" xfId="0">
      <alignment vertical="center" wrapText="1"/>
    </xf>
    <xf numFmtId="0" fontId="1" fillId="15" borderId="19" applyAlignment="1" pivotButton="0" quotePrefix="0" xfId="0">
      <alignment horizontal="left" vertical="center" wrapText="1"/>
    </xf>
    <xf numFmtId="0" fontId="1" fillId="15" borderId="29" applyAlignment="1" pivotButton="0" quotePrefix="0" xfId="0">
      <alignment horizontal="left" vertical="center" wrapText="1"/>
    </xf>
    <xf numFmtId="0" fontId="1" fillId="15" borderId="20" applyAlignment="1" pivotButton="0" quotePrefix="0" xfId="0">
      <alignment horizontal="left" vertical="center" wrapText="1"/>
    </xf>
    <xf numFmtId="0" fontId="1" fillId="15" borderId="3" applyAlignment="1" pivotButton="0" quotePrefix="0" xfId="0">
      <alignment horizontal="left" vertical="center" wrapText="1"/>
    </xf>
    <xf numFmtId="0" fontId="1" fillId="15" borderId="1" applyAlignment="1" pivotButton="0" quotePrefix="0" xfId="0">
      <alignment horizontal="left" vertical="center" wrapText="1"/>
    </xf>
    <xf numFmtId="0" fontId="1" fillId="15" borderId="4" applyAlignment="1" pivotButton="0" quotePrefix="0" xfId="0">
      <alignment horizontal="left" vertical="center" wrapText="1"/>
    </xf>
    <xf numFmtId="0" fontId="2" fillId="13" borderId="33" applyAlignment="1" pivotButton="0" quotePrefix="0" xfId="0">
      <alignment vertical="center" wrapText="1"/>
    </xf>
    <xf numFmtId="0" fontId="2" fillId="13" borderId="34" applyAlignment="1" pivotButton="0" quotePrefix="0" xfId="0">
      <alignment vertical="center" wrapText="1"/>
    </xf>
    <xf numFmtId="0" fontId="2" fillId="13" borderId="33" applyAlignment="1" pivotButton="0" quotePrefix="0" xfId="0">
      <alignment horizontal="left" vertical="center" wrapText="1"/>
    </xf>
    <xf numFmtId="0" fontId="2" fillId="13" borderId="34" applyAlignment="1" pivotButton="0" quotePrefix="0" xfId="0">
      <alignment horizontal="left" vertical="center" wrapText="1"/>
    </xf>
    <xf numFmtId="0" fontId="1" fillId="16" borderId="0" applyAlignment="1" pivotButton="0" quotePrefix="0" xfId="0">
      <alignment vertical="center" wrapText="1"/>
    </xf>
    <xf numFmtId="0" fontId="1" fillId="16" borderId="19" applyAlignment="1" pivotButton="0" quotePrefix="0" xfId="0">
      <alignment vertical="center" wrapText="1"/>
    </xf>
    <xf numFmtId="0" fontId="1" fillId="16" borderId="20" applyAlignment="1" pivotButton="0" quotePrefix="0" xfId="0">
      <alignment vertical="center" wrapText="1"/>
    </xf>
    <xf numFmtId="0" fontId="1" fillId="16" borderId="30" applyAlignment="1" pivotButton="0" quotePrefix="0" xfId="0">
      <alignment vertical="center" wrapText="1"/>
    </xf>
    <xf numFmtId="0" fontId="1" fillId="16" borderId="31" applyAlignment="1" pivotButton="0" quotePrefix="0" xfId="0">
      <alignment vertical="center" wrapText="1"/>
    </xf>
    <xf numFmtId="0" fontId="1" fillId="16" borderId="3" applyAlignment="1" pivotButton="0" quotePrefix="0" xfId="0">
      <alignment vertical="center" wrapText="1"/>
    </xf>
    <xf numFmtId="0" fontId="1" fillId="16" borderId="4" applyAlignment="1" pivotButton="0" quotePrefix="0" xfId="0">
      <alignment vertical="center" wrapText="1"/>
    </xf>
    <xf numFmtId="0" fontId="1" fillId="16" borderId="19" applyAlignment="1" pivotButton="0" quotePrefix="0" xfId="0">
      <alignment horizontal="left" vertical="center" wrapText="1"/>
    </xf>
    <xf numFmtId="0" fontId="1" fillId="16" borderId="20" applyAlignment="1" pivotButton="0" quotePrefix="0" xfId="0">
      <alignment horizontal="left" vertical="center" wrapText="1"/>
    </xf>
    <xf numFmtId="0" fontId="1" fillId="16" borderId="30" applyAlignment="1" pivotButton="0" quotePrefix="0" xfId="0">
      <alignment horizontal="left" vertical="center" wrapText="1"/>
    </xf>
    <xf numFmtId="0" fontId="1" fillId="16" borderId="31" applyAlignment="1" pivotButton="0" quotePrefix="0" xfId="0">
      <alignment horizontal="left" vertical="center" wrapText="1"/>
    </xf>
    <xf numFmtId="0" fontId="1" fillId="16" borderId="3" applyAlignment="1" pivotButton="0" quotePrefix="0" xfId="0">
      <alignment horizontal="left" vertical="center" wrapText="1"/>
    </xf>
    <xf numFmtId="0" fontId="1" fillId="16" borderId="4" applyAlignment="1" pivotButton="0" quotePrefix="0" xfId="0">
      <alignment horizontal="left" vertical="center" wrapText="1"/>
    </xf>
    <xf numFmtId="0" fontId="1" fillId="17" borderId="0" applyAlignment="1" pivotButton="0" quotePrefix="0" xfId="0">
      <alignment vertical="center" wrapText="1"/>
    </xf>
    <xf numFmtId="0" fontId="1" fillId="17" borderId="19" applyAlignment="1" pivotButton="0" quotePrefix="0" xfId="0">
      <alignment vertical="center" wrapText="1"/>
    </xf>
    <xf numFmtId="0" fontId="1" fillId="17" borderId="20" applyAlignment="1" pivotButton="0" quotePrefix="0" xfId="0">
      <alignment vertical="center" wrapText="1"/>
    </xf>
    <xf numFmtId="0" fontId="1" fillId="17" borderId="30" applyAlignment="1" pivotButton="0" quotePrefix="0" xfId="0">
      <alignment vertical="center" wrapText="1"/>
    </xf>
    <xf numFmtId="0" fontId="1" fillId="17" borderId="31" applyAlignment="1" pivotButton="0" quotePrefix="0" xfId="0">
      <alignment vertical="center" wrapText="1"/>
    </xf>
    <xf numFmtId="0" fontId="1" fillId="17" borderId="3" applyAlignment="1" pivotButton="0" quotePrefix="0" xfId="0">
      <alignment vertical="center" wrapText="1"/>
    </xf>
    <xf numFmtId="0" fontId="1" fillId="17" borderId="4" applyAlignment="1" pivotButton="0" quotePrefix="0" xfId="0">
      <alignment vertical="center" wrapText="1"/>
    </xf>
    <xf numFmtId="0" fontId="1" fillId="17" borderId="19" applyAlignment="1" pivotButton="0" quotePrefix="0" xfId="0">
      <alignment horizontal="left" vertical="center" wrapText="1"/>
    </xf>
    <xf numFmtId="0" fontId="1" fillId="17" borderId="20" applyAlignment="1" pivotButton="0" quotePrefix="0" xfId="0">
      <alignment horizontal="left" vertical="center" wrapText="1"/>
    </xf>
    <xf numFmtId="0" fontId="1" fillId="17" borderId="30" applyAlignment="1" pivotButton="0" quotePrefix="0" xfId="0">
      <alignment horizontal="left" vertical="center" wrapText="1"/>
    </xf>
    <xf numFmtId="0" fontId="1" fillId="17" borderId="31" applyAlignment="1" pivotButton="0" quotePrefix="0" xfId="0">
      <alignment horizontal="left" vertical="center" wrapText="1"/>
    </xf>
    <xf numFmtId="0" fontId="1" fillId="17" borderId="3" applyAlignment="1" pivotButton="0" quotePrefix="0" xfId="0">
      <alignment horizontal="left" vertical="center" wrapText="1"/>
    </xf>
    <xf numFmtId="0" fontId="1" fillId="17" borderId="4" applyAlignment="1" pivotButton="0" quotePrefix="0" xfId="0">
      <alignment horizontal="left" vertical="center" wrapText="1"/>
    </xf>
    <xf numFmtId="0" fontId="1" fillId="18" borderId="0" applyAlignment="1" pivotButton="0" quotePrefix="0" xfId="0">
      <alignment vertical="center" wrapText="1"/>
    </xf>
    <xf numFmtId="0" fontId="1" fillId="18" borderId="19" applyAlignment="1" pivotButton="0" quotePrefix="0" xfId="0">
      <alignment vertical="center" wrapText="1"/>
    </xf>
    <xf numFmtId="0" fontId="1" fillId="18" borderId="20" applyAlignment="1" pivotButton="0" quotePrefix="0" xfId="0">
      <alignment vertical="center" wrapText="1"/>
    </xf>
    <xf numFmtId="0" fontId="1" fillId="18" borderId="30" applyAlignment="1" pivotButton="0" quotePrefix="0" xfId="0">
      <alignment vertical="center" wrapText="1"/>
    </xf>
    <xf numFmtId="0" fontId="1" fillId="18" borderId="31" applyAlignment="1" pivotButton="0" quotePrefix="0" xfId="0">
      <alignment vertical="center" wrapText="1"/>
    </xf>
    <xf numFmtId="0" fontId="1" fillId="18" borderId="3" applyAlignment="1" pivotButton="0" quotePrefix="0" xfId="0">
      <alignment vertical="center" wrapText="1"/>
    </xf>
    <xf numFmtId="0" fontId="1" fillId="18" borderId="4" applyAlignment="1" pivotButton="0" quotePrefix="0" xfId="0">
      <alignment vertical="center" wrapText="1"/>
    </xf>
    <xf numFmtId="0" fontId="1" fillId="18" borderId="19" applyAlignment="1" pivotButton="0" quotePrefix="0" xfId="0">
      <alignment horizontal="left" vertical="center" wrapText="1"/>
    </xf>
    <xf numFmtId="0" fontId="1" fillId="18" borderId="20" applyAlignment="1" pivotButton="0" quotePrefix="0" xfId="0">
      <alignment horizontal="left" vertical="center" wrapText="1"/>
    </xf>
    <xf numFmtId="0" fontId="1" fillId="18" borderId="30" applyAlignment="1" pivotButton="0" quotePrefix="0" xfId="0">
      <alignment horizontal="left" vertical="center" wrapText="1"/>
    </xf>
    <xf numFmtId="0" fontId="1" fillId="18" borderId="31" applyAlignment="1" pivotButton="0" quotePrefix="0" xfId="0">
      <alignment horizontal="left" vertical="center" wrapText="1"/>
    </xf>
    <xf numFmtId="0" fontId="1" fillId="18" borderId="3" applyAlignment="1" pivotButton="0" quotePrefix="0" xfId="0">
      <alignment horizontal="left" vertical="center" wrapText="1"/>
    </xf>
    <xf numFmtId="0" fontId="1" fillId="18" borderId="4" applyAlignment="1" pivotButton="0" quotePrefix="0" xfId="0">
      <alignment horizontal="left" vertical="center" wrapText="1"/>
    </xf>
    <xf numFmtId="0" fontId="2" fillId="13" borderId="2" applyAlignment="1" pivotButton="0" quotePrefix="0" xfId="0">
      <alignment vertical="center" wrapText="1"/>
    </xf>
    <xf numFmtId="0" fontId="1" fillId="16" borderId="2" applyAlignment="1" pivotButton="0" quotePrefix="0" xfId="0">
      <alignment vertical="center" wrapText="1"/>
    </xf>
    <xf numFmtId="0" fontId="8" fillId="16" borderId="2" applyAlignment="1" pivotButton="0" quotePrefix="0" xfId="0">
      <alignment vertical="center" wrapText="1"/>
    </xf>
    <xf numFmtId="0" fontId="1" fillId="12" borderId="2" applyAlignment="1" pivotButton="0" quotePrefix="0" xfId="0">
      <alignment vertical="center" wrapText="1"/>
    </xf>
    <xf numFmtId="0" fontId="8" fillId="12" borderId="2" applyAlignment="1" pivotButton="0" quotePrefix="0" xfId="0">
      <alignment vertical="center" wrapText="1"/>
    </xf>
    <xf numFmtId="0" fontId="8" fillId="15" borderId="0" applyAlignment="1" pivotButton="0" quotePrefix="0" xfId="0">
      <alignment vertical="center" wrapText="1"/>
    </xf>
    <xf numFmtId="0" fontId="8" fillId="15" borderId="2" applyAlignment="1" pivotButton="0" quotePrefix="0" xfId="0">
      <alignment vertical="center" wrapText="1"/>
    </xf>
    <xf numFmtId="0" fontId="8" fillId="15" borderId="2" applyAlignment="1" pivotButton="0" quotePrefix="0" xfId="0">
      <alignment horizontal="center" vertical="center" wrapText="1"/>
    </xf>
    <xf numFmtId="0" fontId="5" fillId="16" borderId="0" applyAlignment="1" pivotButton="0" quotePrefix="0" xfId="0">
      <alignment vertical="center" wrapText="1"/>
    </xf>
    <xf numFmtId="0" fontId="5" fillId="16" borderId="2" applyAlignment="1" pivotButton="0" quotePrefix="0" xfId="0">
      <alignment vertical="center" wrapText="1"/>
    </xf>
    <xf numFmtId="0" fontId="5" fillId="12" borderId="0" applyAlignment="1" pivotButton="0" quotePrefix="0" xfId="0">
      <alignment vertical="center" wrapText="1"/>
    </xf>
    <xf numFmtId="0" fontId="5" fillId="12" borderId="2" applyAlignment="1" pivotButton="0" quotePrefix="0" xfId="0">
      <alignment vertical="center" wrapText="1"/>
    </xf>
    <xf numFmtId="0" fontId="1" fillId="19" borderId="0" applyAlignment="1" pivotButton="0" quotePrefix="0" xfId="0">
      <alignment vertical="center" wrapText="1"/>
    </xf>
    <xf numFmtId="0" fontId="1" fillId="19" borderId="19" applyAlignment="1" pivotButton="0" quotePrefix="0" xfId="0">
      <alignment vertical="center" wrapText="1"/>
    </xf>
    <xf numFmtId="0" fontId="1" fillId="19" borderId="20" applyAlignment="1" pivotButton="0" quotePrefix="0" xfId="0">
      <alignment vertical="center" wrapText="1"/>
    </xf>
    <xf numFmtId="0" fontId="1" fillId="19" borderId="3" applyAlignment="1" pivotButton="0" quotePrefix="0" xfId="0">
      <alignment vertical="center" wrapText="1"/>
    </xf>
    <xf numFmtId="0" fontId="1" fillId="19" borderId="4" applyAlignment="1" pivotButton="0" quotePrefix="0" xfId="0">
      <alignment vertical="center" wrapText="1"/>
    </xf>
    <xf numFmtId="0" fontId="1" fillId="19" borderId="19" applyAlignment="1" pivotButton="0" quotePrefix="0" xfId="0">
      <alignment horizontal="left" vertical="center" wrapText="1"/>
    </xf>
    <xf numFmtId="0" fontId="1" fillId="19" borderId="20" applyAlignment="1" pivotButton="0" quotePrefix="0" xfId="0">
      <alignment horizontal="left" vertical="center" wrapText="1"/>
    </xf>
    <xf numFmtId="0" fontId="1" fillId="19" borderId="3" applyAlignment="1" pivotButton="0" quotePrefix="0" xfId="0">
      <alignment horizontal="left" vertical="center" wrapText="1"/>
    </xf>
    <xf numFmtId="0" fontId="1" fillId="19" borderId="4" applyAlignment="1" pivotButton="0" quotePrefix="0" xfId="0">
      <alignment horizontal="left" vertical="center" wrapText="1"/>
    </xf>
    <xf numFmtId="0" fontId="1" fillId="20" borderId="0" applyAlignment="1" pivotButton="0" quotePrefix="0" xfId="0">
      <alignment vertical="center" wrapText="1"/>
    </xf>
    <xf numFmtId="0" fontId="1" fillId="20" borderId="19" applyAlignment="1" pivotButton="0" quotePrefix="0" xfId="0">
      <alignment vertical="center" wrapText="1"/>
    </xf>
    <xf numFmtId="0" fontId="1" fillId="20" borderId="20" applyAlignment="1" pivotButton="0" quotePrefix="0" xfId="0">
      <alignment vertical="center" wrapText="1"/>
    </xf>
    <xf numFmtId="0" fontId="1" fillId="20" borderId="3" applyAlignment="1" pivotButton="0" quotePrefix="0" xfId="0">
      <alignment vertical="center" wrapText="1"/>
    </xf>
    <xf numFmtId="0" fontId="1" fillId="20" borderId="4" applyAlignment="1" pivotButton="0" quotePrefix="0" xfId="0">
      <alignment vertical="center" wrapText="1"/>
    </xf>
    <xf numFmtId="0" fontId="1" fillId="20" borderId="19" applyAlignment="1" pivotButton="0" quotePrefix="0" xfId="0">
      <alignment horizontal="left" vertical="center" wrapText="1"/>
    </xf>
    <xf numFmtId="0" fontId="1" fillId="20" borderId="20" applyAlignment="1" pivotButton="0" quotePrefix="0" xfId="0">
      <alignment horizontal="left" vertical="center" wrapText="1"/>
    </xf>
    <xf numFmtId="0" fontId="1" fillId="20" borderId="3" applyAlignment="1" pivotButton="0" quotePrefix="0" xfId="0">
      <alignment horizontal="left" vertical="center" wrapText="1"/>
    </xf>
    <xf numFmtId="0" fontId="1" fillId="20" borderId="4" applyAlignment="1" pivotButton="0" quotePrefix="0" xfId="0">
      <alignment horizontal="left" vertical="center" wrapText="1"/>
    </xf>
    <xf numFmtId="0" fontId="16" fillId="18" borderId="0" applyAlignment="1" pivotButton="0" quotePrefix="0" xfId="0">
      <alignment vertical="center" wrapText="1"/>
    </xf>
    <xf numFmtId="0" fontId="16" fillId="18" borderId="9" applyAlignment="1" pivotButton="0" quotePrefix="0" xfId="0">
      <alignment vertical="center" wrapText="1"/>
    </xf>
    <xf numFmtId="0" fontId="16" fillId="18" borderId="10" applyAlignment="1" pivotButton="0" quotePrefix="0" xfId="0">
      <alignment vertical="center" wrapText="1"/>
    </xf>
    <xf numFmtId="0" fontId="16" fillId="18" borderId="11" applyAlignment="1" pivotButton="0" quotePrefix="0" xfId="0">
      <alignment vertical="center" wrapText="1"/>
    </xf>
    <xf numFmtId="0" fontId="16" fillId="18" borderId="14" applyAlignment="1" pivotButton="0" quotePrefix="0" xfId="0">
      <alignment vertical="center" wrapText="1"/>
    </xf>
    <xf numFmtId="0" fontId="16" fillId="18" borderId="15" applyAlignment="1" pivotButton="0" quotePrefix="0" xfId="0">
      <alignment vertical="center" wrapText="1"/>
    </xf>
    <xf numFmtId="0" fontId="16" fillId="18" borderId="16" applyAlignment="1" pivotButton="0" quotePrefix="0" xfId="0">
      <alignment vertical="center" wrapText="1"/>
    </xf>
    <xf numFmtId="0" fontId="16" fillId="18" borderId="9" applyAlignment="1" pivotButton="0" quotePrefix="0" xfId="0">
      <alignment horizontal="left" vertical="center" wrapText="1"/>
    </xf>
    <xf numFmtId="0" fontId="16" fillId="18" borderId="10" applyAlignment="1" pivotButton="0" quotePrefix="0" xfId="0">
      <alignment horizontal="left" vertical="center" wrapText="1"/>
    </xf>
    <xf numFmtId="0" fontId="16" fillId="18" borderId="11" applyAlignment="1" pivotButton="0" quotePrefix="0" xfId="0">
      <alignment horizontal="left" vertical="center" wrapText="1"/>
    </xf>
    <xf numFmtId="0" fontId="16" fillId="18" borderId="14" applyAlignment="1" pivotButton="0" quotePrefix="0" xfId="0">
      <alignment horizontal="left" vertical="center" wrapText="1"/>
    </xf>
    <xf numFmtId="0" fontId="16" fillId="18" borderId="15" applyAlignment="1" pivotButton="0" quotePrefix="0" xfId="0">
      <alignment horizontal="left" vertical="center" wrapText="1"/>
    </xf>
    <xf numFmtId="0" fontId="16" fillId="18" borderId="16" applyAlignment="1" pivotButton="0" quotePrefix="0" xfId="0">
      <alignment horizontal="left" vertical="center" wrapText="1"/>
    </xf>
    <xf numFmtId="0" fontId="12" fillId="17" borderId="0" applyAlignment="1" pivotButton="0" quotePrefix="0" xfId="0">
      <alignment vertical="center" wrapText="1"/>
    </xf>
    <xf numFmtId="0" fontId="12" fillId="17" borderId="6" applyAlignment="1" pivotButton="0" quotePrefix="0" xfId="0">
      <alignment vertical="center" wrapText="1"/>
    </xf>
    <xf numFmtId="0" fontId="12" fillId="17" borderId="7" applyAlignment="1" pivotButton="0" quotePrefix="0" xfId="0">
      <alignment vertical="center" wrapText="1"/>
    </xf>
    <xf numFmtId="0" fontId="12" fillId="17" borderId="8" applyAlignment="1" pivotButton="0" quotePrefix="0" xfId="0">
      <alignment vertical="center" wrapText="1"/>
    </xf>
    <xf numFmtId="0" fontId="12" fillId="17" borderId="6" applyAlignment="1" pivotButton="0" quotePrefix="0" xfId="0">
      <alignment horizontal="left" vertical="center" wrapText="1"/>
    </xf>
    <xf numFmtId="0" fontId="12" fillId="17" borderId="7" applyAlignment="1" pivotButton="0" quotePrefix="0" xfId="0">
      <alignment horizontal="left" vertical="center" wrapText="1"/>
    </xf>
    <xf numFmtId="0" fontId="12" fillId="17" borderId="8" applyAlignment="1" pivotButton="0" quotePrefix="0" xfId="0">
      <alignment horizontal="left" vertical="center" wrapText="1"/>
    </xf>
    <xf numFmtId="0" fontId="12" fillId="12" borderId="0" applyAlignment="1" pivotButton="0" quotePrefix="0" xfId="0">
      <alignment vertical="center" wrapText="1"/>
    </xf>
    <xf numFmtId="0" fontId="12" fillId="12" borderId="6" applyAlignment="1" pivotButton="0" quotePrefix="0" xfId="0">
      <alignment vertical="center" wrapText="1"/>
    </xf>
    <xf numFmtId="0" fontId="12" fillId="12" borderId="7" applyAlignment="1" pivotButton="0" quotePrefix="0" xfId="0">
      <alignment vertical="center" wrapText="1"/>
    </xf>
    <xf numFmtId="0" fontId="12" fillId="12" borderId="8" applyAlignment="1" pivotButton="0" quotePrefix="0" xfId="0">
      <alignment vertical="center" wrapText="1"/>
    </xf>
    <xf numFmtId="0" fontId="12" fillId="12" borderId="6" applyAlignment="1" pivotButton="0" quotePrefix="0" xfId="0">
      <alignment horizontal="left" vertical="center" wrapText="1"/>
    </xf>
    <xf numFmtId="0" fontId="12" fillId="12" borderId="7" applyAlignment="1" pivotButton="0" quotePrefix="0" xfId="0">
      <alignment horizontal="left" vertical="center" wrapText="1"/>
    </xf>
    <xf numFmtId="0" fontId="12" fillId="12" borderId="8" applyAlignment="1" pivotButton="0" quotePrefix="0" xfId="0">
      <alignment horizontal="left" vertical="center" wrapText="1"/>
    </xf>
    <xf numFmtId="0" fontId="2" fillId="14" borderId="35" applyAlignment="1" pivotButton="0" quotePrefix="0" xfId="0">
      <alignment vertical="center" wrapText="1"/>
    </xf>
    <xf numFmtId="0" fontId="2" fillId="14" borderId="36" applyAlignment="1" pivotButton="0" quotePrefix="0" xfId="0">
      <alignment vertical="center" wrapText="1"/>
    </xf>
    <xf numFmtId="0" fontId="2" fillId="14" borderId="37" applyAlignment="1" pivotButton="0" quotePrefix="0" xfId="0">
      <alignment vertical="center" wrapText="1"/>
    </xf>
    <xf numFmtId="0" fontId="2" fillId="14" borderId="35" applyAlignment="1" pivotButton="0" quotePrefix="0" xfId="0">
      <alignment horizontal="center" vertical="center" wrapText="1"/>
    </xf>
    <xf numFmtId="0" fontId="2" fillId="14" borderId="36" applyAlignment="1" pivotButton="0" quotePrefix="0" xfId="0">
      <alignment horizontal="center" vertical="center" wrapText="1"/>
    </xf>
    <xf numFmtId="0" fontId="2" fillId="14" borderId="37" applyAlignment="1" pivotButton="0" quotePrefix="0" xfId="0">
      <alignment horizontal="center" vertical="center" wrapText="1"/>
    </xf>
    <xf numFmtId="0" fontId="17" fillId="12" borderId="0" applyAlignment="1" pivotButton="0" quotePrefix="0" xfId="0">
      <alignment vertical="center" wrapText="1"/>
    </xf>
    <xf numFmtId="0" fontId="17" fillId="12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3" borderId="2" applyAlignment="1" pivotButton="0" quotePrefix="0" xfId="0">
      <alignment vertical="center" wrapText="1"/>
    </xf>
    <xf numFmtId="0" fontId="8" fillId="3" borderId="2" applyAlignment="1" pivotButton="0" quotePrefix="0" xfId="0">
      <alignment horizontal="center" vertical="center" wrapText="1"/>
    </xf>
    <xf numFmtId="0" fontId="1" fillId="8" borderId="2" applyAlignment="1" pivotButton="0" quotePrefix="0" xfId="0">
      <alignment vertical="center" wrapText="1"/>
    </xf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3" fillId="2" borderId="0" applyAlignment="1" pivotButton="0" quotePrefix="0" xfId="0">
      <alignment vertical="center" wrapText="1"/>
    </xf>
    <xf numFmtId="0" fontId="13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left" vertical="center" wrapText="1"/>
    </xf>
    <xf numFmtId="0" fontId="14" fillId="2" borderId="0" applyAlignment="1" pivotButton="0" quotePrefix="0" xfId="0">
      <alignment vertical="center" wrapText="1"/>
    </xf>
    <xf numFmtId="0" fontId="14" fillId="2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vertical="center" wrapText="1"/>
    </xf>
    <xf numFmtId="0" fontId="15" fillId="2" borderId="0" applyAlignment="1" pivotButton="0" quotePrefix="0" xfId="0">
      <alignment horizontal="left" vertical="center" wrapText="1"/>
    </xf>
    <xf numFmtId="0" fontId="1" fillId="5" borderId="0" applyAlignment="1" pivotButton="0" quotePrefix="0" xfId="0">
      <alignment vertical="center" wrapText="1"/>
    </xf>
    <xf numFmtId="0" fontId="2" fillId="5" borderId="0" applyAlignment="1" pivotButton="0" quotePrefix="0" xfId="0">
      <alignment vertical="center" wrapText="1"/>
    </xf>
    <xf numFmtId="0" fontId="2" fillId="5" borderId="17" applyAlignment="1" pivotButton="0" quotePrefix="0" xfId="0">
      <alignment vertical="center" wrapText="1"/>
    </xf>
    <xf numFmtId="0" fontId="2" fillId="5" borderId="32" applyAlignment="1" pivotButton="0" quotePrefix="0" xfId="0">
      <alignment vertical="center" wrapText="1"/>
    </xf>
    <xf numFmtId="0" fontId="2" fillId="5" borderId="18" applyAlignment="1" pivotButton="0" quotePrefix="0" xfId="0">
      <alignment vertical="center" wrapText="1"/>
    </xf>
    <xf numFmtId="0" fontId="2" fillId="5" borderId="17" applyAlignment="1" pivotButton="0" quotePrefix="0" xfId="0">
      <alignment horizontal="left" vertical="center" wrapText="1"/>
    </xf>
    <xf numFmtId="0" fontId="2" fillId="5" borderId="32" applyAlignment="1" pivotButton="0" quotePrefix="0" xfId="0">
      <alignment horizontal="left" vertical="center" wrapText="1"/>
    </xf>
    <xf numFmtId="0" fontId="2" fillId="5" borderId="18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center" wrapText="1"/>
    </xf>
    <xf numFmtId="0" fontId="1" fillId="3" borderId="19" applyAlignment="1" pivotButton="0" quotePrefix="0" xfId="0">
      <alignment vertical="center" wrapText="1"/>
    </xf>
    <xf numFmtId="0" fontId="1" fillId="3" borderId="29" applyAlignment="1" pivotButton="0" quotePrefix="0" xfId="0">
      <alignment vertical="center" wrapText="1"/>
    </xf>
    <xf numFmtId="0" fontId="1" fillId="3" borderId="20" applyAlignment="1" pivotButton="0" quotePrefix="0" xfId="0">
      <alignment vertical="center" wrapText="1"/>
    </xf>
    <xf numFmtId="0" fontId="1" fillId="3" borderId="3" applyAlignment="1" pivotButton="0" quotePrefix="0" xfId="0">
      <alignment vertical="center" wrapText="1"/>
    </xf>
    <xf numFmtId="0" fontId="1" fillId="3" borderId="4" applyAlignment="1" pivotButton="0" quotePrefix="0" xfId="0">
      <alignment vertical="center" wrapText="1"/>
    </xf>
    <xf numFmtId="0" fontId="1" fillId="3" borderId="19" applyAlignment="1" pivotButton="0" quotePrefix="0" xfId="0">
      <alignment horizontal="left" vertical="center" wrapText="1"/>
    </xf>
    <xf numFmtId="0" fontId="1" fillId="3" borderId="29" applyAlignment="1" pivotButton="0" quotePrefix="0" xfId="0">
      <alignment horizontal="left" vertical="center" wrapText="1"/>
    </xf>
    <xf numFmtId="0" fontId="1" fillId="3" borderId="20" applyAlignment="1" pivotButton="0" quotePrefix="0" xfId="0">
      <alignment horizontal="left" vertical="center" wrapText="1"/>
    </xf>
    <xf numFmtId="0" fontId="1" fillId="3" borderId="3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left" vertical="center" wrapText="1"/>
    </xf>
    <xf numFmtId="0" fontId="2" fillId="2" borderId="33" applyAlignment="1" pivotButton="0" quotePrefix="0" xfId="0">
      <alignment vertical="center" wrapText="1"/>
    </xf>
    <xf numFmtId="0" fontId="2" fillId="2" borderId="34" applyAlignment="1" pivotButton="0" quotePrefix="0" xfId="0">
      <alignment vertical="center" wrapText="1"/>
    </xf>
    <xf numFmtId="0" fontId="2" fillId="2" borderId="33" applyAlignment="1" pivotButton="0" quotePrefix="0" xfId="0">
      <alignment horizontal="left" vertical="center" wrapText="1"/>
    </xf>
    <xf numFmtId="0" fontId="2" fillId="2" borderId="34" applyAlignment="1" pivotButton="0" quotePrefix="0" xfId="0">
      <alignment horizontal="left" vertical="center" wrapText="1"/>
    </xf>
    <xf numFmtId="0" fontId="1" fillId="6" borderId="0" applyAlignment="1" pivotButton="0" quotePrefix="0" xfId="0">
      <alignment vertical="center" wrapText="1"/>
    </xf>
    <xf numFmtId="0" fontId="1" fillId="6" borderId="19" applyAlignment="1" pivotButton="0" quotePrefix="0" xfId="0">
      <alignment vertical="center" wrapText="1"/>
    </xf>
    <xf numFmtId="0" fontId="1" fillId="6" borderId="20" applyAlignment="1" pivotButton="0" quotePrefix="0" xfId="0">
      <alignment vertical="center" wrapText="1"/>
    </xf>
    <xf numFmtId="0" fontId="1" fillId="6" borderId="30" applyAlignment="1" pivotButton="0" quotePrefix="0" xfId="0">
      <alignment vertical="center" wrapText="1"/>
    </xf>
    <xf numFmtId="0" fontId="1" fillId="6" borderId="31" applyAlignment="1" pivotButton="0" quotePrefix="0" xfId="0">
      <alignment vertical="center" wrapText="1"/>
    </xf>
    <xf numFmtId="0" fontId="1" fillId="6" borderId="3" applyAlignment="1" pivotButton="0" quotePrefix="0" xfId="0">
      <alignment vertical="center" wrapText="1"/>
    </xf>
    <xf numFmtId="0" fontId="1" fillId="6" borderId="4" applyAlignment="1" pivotButton="0" quotePrefix="0" xfId="0">
      <alignment vertical="center" wrapText="1"/>
    </xf>
    <xf numFmtId="0" fontId="1" fillId="6" borderId="19" applyAlignment="1" pivotButton="0" quotePrefix="0" xfId="0">
      <alignment horizontal="left" vertical="center" wrapText="1"/>
    </xf>
    <xf numFmtId="0" fontId="1" fillId="6" borderId="20" applyAlignment="1" pivotButton="0" quotePrefix="0" xfId="0">
      <alignment horizontal="left" vertical="center" wrapText="1"/>
    </xf>
    <xf numFmtId="0" fontId="1" fillId="6" borderId="30" applyAlignment="1" pivotButton="0" quotePrefix="0" xfId="0">
      <alignment horizontal="left" vertical="center" wrapText="1"/>
    </xf>
    <xf numFmtId="0" fontId="1" fillId="6" borderId="31" applyAlignment="1" pivotButton="0" quotePrefix="0" xfId="0">
      <alignment horizontal="left" vertical="center" wrapText="1"/>
    </xf>
    <xf numFmtId="0" fontId="1" fillId="6" borderId="3" applyAlignment="1" pivotButton="0" quotePrefix="0" xfId="0">
      <alignment horizontal="left" vertical="center" wrapText="1"/>
    </xf>
    <xf numFmtId="0" fontId="1" fillId="6" borderId="4" applyAlignment="1" pivotButton="0" quotePrefix="0" xfId="0">
      <alignment horizontal="left" vertical="center" wrapText="1"/>
    </xf>
    <xf numFmtId="0" fontId="1" fillId="8" borderId="0" applyAlignment="1" pivotButton="0" quotePrefix="0" xfId="0">
      <alignment vertical="center" wrapText="1"/>
    </xf>
    <xf numFmtId="0" fontId="1" fillId="8" borderId="19" applyAlignment="1" pivotButton="0" quotePrefix="0" xfId="0">
      <alignment vertical="center" wrapText="1"/>
    </xf>
    <xf numFmtId="0" fontId="1" fillId="8" borderId="20" applyAlignment="1" pivotButton="0" quotePrefix="0" xfId="0">
      <alignment vertical="center" wrapText="1"/>
    </xf>
    <xf numFmtId="0" fontId="1" fillId="8" borderId="30" applyAlignment="1" pivotButton="0" quotePrefix="0" xfId="0">
      <alignment vertical="center" wrapText="1"/>
    </xf>
    <xf numFmtId="0" fontId="1" fillId="8" borderId="31" applyAlignment="1" pivotButton="0" quotePrefix="0" xfId="0">
      <alignment vertical="center" wrapText="1"/>
    </xf>
    <xf numFmtId="0" fontId="1" fillId="8" borderId="3" applyAlignment="1" pivotButton="0" quotePrefix="0" xfId="0">
      <alignment vertical="center" wrapText="1"/>
    </xf>
    <xf numFmtId="0" fontId="1" fillId="8" borderId="4" applyAlignment="1" pivotButton="0" quotePrefix="0" xfId="0">
      <alignment vertical="center" wrapText="1"/>
    </xf>
    <xf numFmtId="0" fontId="1" fillId="8" borderId="19" applyAlignment="1" pivotButton="0" quotePrefix="0" xfId="0">
      <alignment horizontal="left" vertical="center" wrapText="1"/>
    </xf>
    <xf numFmtId="0" fontId="1" fillId="8" borderId="20" applyAlignment="1" pivotButton="0" quotePrefix="0" xfId="0">
      <alignment horizontal="left" vertical="center" wrapText="1"/>
    </xf>
    <xf numFmtId="0" fontId="1" fillId="8" borderId="30" applyAlignment="1" pivotButton="0" quotePrefix="0" xfId="0">
      <alignment horizontal="left" vertical="center" wrapText="1"/>
    </xf>
    <xf numFmtId="0" fontId="1" fillId="8" borderId="31" applyAlignment="1" pivotButton="0" quotePrefix="0" xfId="0">
      <alignment horizontal="left" vertical="center" wrapText="1"/>
    </xf>
    <xf numFmtId="0" fontId="1" fillId="8" borderId="3" applyAlignment="1" pivotButton="0" quotePrefix="0" xfId="0">
      <alignment horizontal="left" vertical="center" wrapText="1"/>
    </xf>
    <xf numFmtId="0" fontId="1" fillId="8" borderId="4" applyAlignment="1" pivotButton="0" quotePrefix="0" xfId="0">
      <alignment horizontal="left" vertical="center" wrapText="1"/>
    </xf>
    <xf numFmtId="0" fontId="8" fillId="4" borderId="2" applyAlignment="1" pivotButton="0" quotePrefix="0" xfId="0">
      <alignment vertical="center" wrapText="1"/>
    </xf>
    <xf numFmtId="0" fontId="8" fillId="3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5" fillId="4" borderId="2" applyAlignment="1" pivotButton="0" quotePrefix="0" xfId="0">
      <alignment vertical="center" wrapText="1"/>
    </xf>
    <xf numFmtId="0" fontId="1" fillId="7" borderId="0" applyAlignment="1" pivotButton="0" quotePrefix="0" xfId="0">
      <alignment vertical="center" wrapText="1"/>
    </xf>
    <xf numFmtId="0" fontId="1" fillId="7" borderId="19" applyAlignment="1" pivotButton="0" quotePrefix="0" xfId="0">
      <alignment vertical="center" wrapText="1"/>
    </xf>
    <xf numFmtId="0" fontId="1" fillId="7" borderId="20" applyAlignment="1" pivotButton="0" quotePrefix="0" xfId="0">
      <alignment vertical="center" wrapText="1"/>
    </xf>
    <xf numFmtId="0" fontId="1" fillId="7" borderId="3" applyAlignment="1" pivotButton="0" quotePrefix="0" xfId="0">
      <alignment vertical="center" wrapText="1"/>
    </xf>
    <xf numFmtId="0" fontId="1" fillId="7" borderId="4" applyAlignment="1" pivotButton="0" quotePrefix="0" xfId="0">
      <alignment vertical="center" wrapText="1"/>
    </xf>
    <xf numFmtId="0" fontId="1" fillId="7" borderId="19" applyAlignment="1" pivotButton="0" quotePrefix="0" xfId="0">
      <alignment horizontal="left" vertical="center" wrapText="1"/>
    </xf>
    <xf numFmtId="0" fontId="1" fillId="7" borderId="20" applyAlignment="1" pivotButton="0" quotePrefix="0" xfId="0">
      <alignment horizontal="left" vertical="center" wrapText="1"/>
    </xf>
    <xf numFmtId="0" fontId="1" fillId="7" borderId="3" applyAlignment="1" pivotButton="0" quotePrefix="0" xfId="0">
      <alignment horizontal="left" vertical="center" wrapText="1"/>
    </xf>
    <xf numFmtId="0" fontId="1" fillId="7" borderId="4" applyAlignment="1" pivotButton="0" quotePrefix="0" xfId="0">
      <alignment horizontal="left" vertical="center" wrapText="1"/>
    </xf>
    <xf numFmtId="0" fontId="1" fillId="9" borderId="0" applyAlignment="1" pivotButton="0" quotePrefix="0" xfId="0">
      <alignment vertical="center" wrapText="1"/>
    </xf>
    <xf numFmtId="0" fontId="1" fillId="9" borderId="19" applyAlignment="1" pivotButton="0" quotePrefix="0" xfId="0">
      <alignment vertical="center" wrapText="1"/>
    </xf>
    <xf numFmtId="0" fontId="1" fillId="9" borderId="20" applyAlignment="1" pivotButton="0" quotePrefix="0" xfId="0">
      <alignment vertical="center" wrapText="1"/>
    </xf>
    <xf numFmtId="0" fontId="1" fillId="9" borderId="3" applyAlignment="1" pivotButton="0" quotePrefix="0" xfId="0">
      <alignment vertical="center" wrapText="1"/>
    </xf>
    <xf numFmtId="0" fontId="1" fillId="9" borderId="4" applyAlignment="1" pivotButton="0" quotePrefix="0" xfId="0">
      <alignment vertical="center" wrapText="1"/>
    </xf>
    <xf numFmtId="0" fontId="1" fillId="9" borderId="19" applyAlignment="1" pivotButton="0" quotePrefix="0" xfId="0">
      <alignment horizontal="left" vertical="center" wrapText="1"/>
    </xf>
    <xf numFmtId="0" fontId="1" fillId="9" borderId="20" applyAlignment="1" pivotButton="0" quotePrefix="0" xfId="0">
      <alignment horizontal="left" vertical="center" wrapText="1"/>
    </xf>
    <xf numFmtId="0" fontId="1" fillId="9" borderId="3" applyAlignment="1" pivotButton="0" quotePrefix="0" xfId="0">
      <alignment horizontal="left" vertical="center" wrapText="1"/>
    </xf>
    <xf numFmtId="0" fontId="1" fillId="9" borderId="4" applyAlignment="1" pivotButton="0" quotePrefix="0" xfId="0">
      <alignment horizontal="left" vertical="center" wrapText="1"/>
    </xf>
    <xf numFmtId="0" fontId="16" fillId="8" borderId="0" applyAlignment="1" pivotButton="0" quotePrefix="0" xfId="0">
      <alignment vertical="center" wrapText="1"/>
    </xf>
    <xf numFmtId="0" fontId="16" fillId="8" borderId="9" applyAlignment="1" pivotButton="0" quotePrefix="0" xfId="0">
      <alignment vertical="center" wrapText="1"/>
    </xf>
    <xf numFmtId="0" fontId="16" fillId="8" borderId="10" applyAlignment="1" pivotButton="0" quotePrefix="0" xfId="0">
      <alignment vertical="center" wrapText="1"/>
    </xf>
    <xf numFmtId="0" fontId="16" fillId="8" borderId="11" applyAlignment="1" pivotButton="0" quotePrefix="0" xfId="0">
      <alignment vertical="center" wrapText="1"/>
    </xf>
    <xf numFmtId="0" fontId="16" fillId="8" borderId="14" applyAlignment="1" pivotButton="0" quotePrefix="0" xfId="0">
      <alignment vertical="center" wrapText="1"/>
    </xf>
    <xf numFmtId="0" fontId="16" fillId="8" borderId="15" applyAlignment="1" pivotButton="0" quotePrefix="0" xfId="0">
      <alignment vertical="center" wrapText="1"/>
    </xf>
    <xf numFmtId="0" fontId="16" fillId="8" borderId="16" applyAlignment="1" pivotButton="0" quotePrefix="0" xfId="0">
      <alignment vertical="center" wrapText="1"/>
    </xf>
    <xf numFmtId="0" fontId="16" fillId="8" borderId="9" applyAlignment="1" pivotButton="0" quotePrefix="0" xfId="0">
      <alignment horizontal="left" vertical="center" wrapText="1"/>
    </xf>
    <xf numFmtId="0" fontId="16" fillId="8" borderId="10" applyAlignment="1" pivotButton="0" quotePrefix="0" xfId="0">
      <alignment horizontal="left" vertical="center" wrapText="1"/>
    </xf>
    <xf numFmtId="0" fontId="16" fillId="8" borderId="11" applyAlignment="1" pivotButton="0" quotePrefix="0" xfId="0">
      <alignment horizontal="left" vertical="center" wrapText="1"/>
    </xf>
    <xf numFmtId="0" fontId="16" fillId="8" borderId="14" applyAlignment="1" pivotButton="0" quotePrefix="0" xfId="0">
      <alignment horizontal="left" vertical="center" wrapText="1"/>
    </xf>
    <xf numFmtId="0" fontId="16" fillId="8" borderId="15" applyAlignment="1" pivotButton="0" quotePrefix="0" xfId="0">
      <alignment horizontal="left" vertical="center" wrapText="1"/>
    </xf>
    <xf numFmtId="0" fontId="16" fillId="8" borderId="16" applyAlignment="1" pivotButton="0" quotePrefix="0" xfId="0">
      <alignment horizontal="left" vertical="center" wrapText="1"/>
    </xf>
    <xf numFmtId="0" fontId="12" fillId="6" borderId="0" applyAlignment="1" pivotButton="0" quotePrefix="0" xfId="0">
      <alignment vertical="center" wrapText="1"/>
    </xf>
    <xf numFmtId="0" fontId="12" fillId="6" borderId="6" applyAlignment="1" pivotButton="0" quotePrefix="0" xfId="0">
      <alignment vertical="center" wrapText="1"/>
    </xf>
    <xf numFmtId="0" fontId="12" fillId="6" borderId="7" applyAlignment="1" pivotButton="0" quotePrefix="0" xfId="0">
      <alignment vertical="center" wrapText="1"/>
    </xf>
    <xf numFmtId="0" fontId="12" fillId="6" borderId="8" applyAlignment="1" pivotButton="0" quotePrefix="0" xfId="0">
      <alignment vertical="center" wrapText="1"/>
    </xf>
    <xf numFmtId="0" fontId="12" fillId="6" borderId="6" applyAlignment="1" pivotButton="0" quotePrefix="0" xfId="0">
      <alignment horizontal="left" vertical="center" wrapText="1"/>
    </xf>
    <xf numFmtId="0" fontId="12" fillId="6" borderId="7" applyAlignment="1" pivotButton="0" quotePrefix="0" xfId="0">
      <alignment horizontal="left" vertical="center" wrapText="1"/>
    </xf>
    <xf numFmtId="0" fontId="12" fillId="6" borderId="8" applyAlignment="1" pivotButton="0" quotePrefix="0" xfId="0">
      <alignment horizontal="left" vertical="center" wrapText="1"/>
    </xf>
    <xf numFmtId="0" fontId="12" fillId="4" borderId="0" applyAlignment="1" pivotButton="0" quotePrefix="0" xfId="0">
      <alignment vertical="center" wrapText="1"/>
    </xf>
    <xf numFmtId="0" fontId="12" fillId="4" borderId="6" applyAlignment="1" pivotButton="0" quotePrefix="0" xfId="0">
      <alignment vertical="center" wrapText="1"/>
    </xf>
    <xf numFmtId="0" fontId="12" fillId="4" borderId="7" applyAlignment="1" pivotButton="0" quotePrefix="0" xfId="0">
      <alignment vertical="center" wrapText="1"/>
    </xf>
    <xf numFmtId="0" fontId="12" fillId="4" borderId="8" applyAlignment="1" pivotButton="0" quotePrefix="0" xfId="0">
      <alignment vertical="center" wrapText="1"/>
    </xf>
    <xf numFmtId="0" fontId="12" fillId="4" borderId="6" applyAlignment="1" pivotButton="0" quotePrefix="0" xfId="0">
      <alignment horizontal="left" vertical="center" wrapText="1"/>
    </xf>
    <xf numFmtId="0" fontId="12" fillId="4" borderId="7" applyAlignment="1" pivotButton="0" quotePrefix="0" xfId="0">
      <alignment horizontal="left" vertical="center" wrapText="1"/>
    </xf>
    <xf numFmtId="0" fontId="12" fillId="4" borderId="8" applyAlignment="1" pivotButton="0" quotePrefix="0" xfId="0">
      <alignment horizontal="left" vertical="center" wrapText="1"/>
    </xf>
    <xf numFmtId="0" fontId="2" fillId="5" borderId="35" applyAlignment="1" pivotButton="0" quotePrefix="0" xfId="0">
      <alignment vertical="center" wrapText="1"/>
    </xf>
    <xf numFmtId="0" fontId="2" fillId="5" borderId="36" applyAlignment="1" pivotButton="0" quotePrefix="0" xfId="0">
      <alignment vertical="center" wrapText="1"/>
    </xf>
    <xf numFmtId="0" fontId="2" fillId="5" borderId="37" applyAlignment="1" pivotButton="0" quotePrefix="0" xfId="0">
      <alignment vertical="center" wrapText="1"/>
    </xf>
    <xf numFmtId="0" fontId="2" fillId="5" borderId="35" applyAlignment="1" pivotButton="0" quotePrefix="0" xfId="0">
      <alignment horizontal="center" vertical="center" wrapText="1"/>
    </xf>
    <xf numFmtId="0" fontId="2" fillId="5" borderId="36" applyAlignment="1" pivotButton="0" quotePrefix="0" xfId="0">
      <alignment horizontal="center" vertical="center" wrapText="1"/>
    </xf>
    <xf numFmtId="0" fontId="2" fillId="5" borderId="37" applyAlignment="1" pivotButton="0" quotePrefix="0" xfId="0">
      <alignment horizontal="center" vertical="center" wrapText="1"/>
    </xf>
    <xf numFmtId="0" fontId="17" fillId="4" borderId="0" applyAlignment="1" pivotButton="0" quotePrefix="0" xfId="0">
      <alignment vertical="center" wrapText="1"/>
    </xf>
    <xf numFmtId="0" fontId="17" fillId="4" borderId="0" applyAlignment="1" pivotButton="0" quotePrefix="0" xfId="0">
      <alignment horizontal="center" vertical="center" wrapText="1"/>
    </xf>
    <xf numFmtId="0" fontId="1" fillId="21" borderId="0" applyAlignment="1" pivotButton="0" quotePrefix="0" xfId="0">
      <alignment vertical="center"/>
    </xf>
    <xf numFmtId="0" fontId="8" fillId="21" borderId="0" applyAlignment="1" pivotButton="0" quotePrefix="0" xfId="0">
      <alignment vertical="center"/>
    </xf>
    <xf numFmtId="0" fontId="8" fillId="21" borderId="38" applyAlignment="1" pivotButton="0" quotePrefix="0" xfId="0">
      <alignment vertical="center"/>
    </xf>
    <xf numFmtId="0" fontId="8" fillId="21" borderId="39" applyAlignment="1" pivotButton="0" quotePrefix="0" xfId="0">
      <alignment vertical="center"/>
    </xf>
    <xf numFmtId="0" fontId="8" fillId="21" borderId="38" applyAlignment="1" pivotButton="0" quotePrefix="0" xfId="0">
      <alignment vertical="center" wrapText="1"/>
    </xf>
    <xf numFmtId="0" fontId="8" fillId="21" borderId="39" applyAlignment="1" pivotButton="0" quotePrefix="0" xfId="0">
      <alignment vertical="center" wrapText="1"/>
    </xf>
    <xf numFmtId="0" fontId="8" fillId="21" borderId="38" applyAlignment="1" pivotButton="0" quotePrefix="0" xfId="0">
      <alignment horizontal="center" vertical="center" wrapText="1"/>
    </xf>
    <xf numFmtId="0" fontId="8" fillId="21" borderId="39" applyAlignment="1" pivotButton="0" quotePrefix="0" xfId="0">
      <alignment horizontal="center" vertical="center" wrapText="1"/>
    </xf>
    <xf numFmtId="0" fontId="1" fillId="22" borderId="0" applyAlignment="1" pivotButton="0" quotePrefix="0" xfId="0">
      <alignment vertical="center" wrapText="1"/>
    </xf>
    <xf numFmtId="0" fontId="1" fillId="22" borderId="38" applyAlignment="1" pivotButton="0" quotePrefix="0" xfId="0">
      <alignment vertical="center" wrapText="1"/>
    </xf>
    <xf numFmtId="0" fontId="1" fillId="22" borderId="39" applyAlignment="1" pivotButton="0" quotePrefix="0" xfId="0">
      <alignment vertical="center" wrapText="1"/>
    </xf>
    <xf numFmtId="0" fontId="1" fillId="23" borderId="0" applyAlignment="1" pivotButton="0" quotePrefix="0" xfId="0">
      <alignment vertical="center" wrapText="1"/>
    </xf>
    <xf numFmtId="0" fontId="1" fillId="23" borderId="40" applyAlignment="1" pivotButton="0" quotePrefix="0" xfId="0">
      <alignment vertical="center" wrapText="1"/>
    </xf>
    <xf numFmtId="0" fontId="1" fillId="23" borderId="41" applyAlignment="1" pivotButton="0" quotePrefix="0" xfId="0">
      <alignment vertical="center" wrapText="1"/>
    </xf>
    <xf numFmtId="0" fontId="0" fillId="24" borderId="0" pivotButton="0" quotePrefix="0" xfId="0"/>
    <xf numFmtId="0" fontId="2" fillId="24" borderId="0" pivotButton="0" quotePrefix="0" xfId="0"/>
    <xf numFmtId="0" fontId="2" fillId="24" borderId="2" pivotButton="0" quotePrefix="0" xfId="0"/>
    <xf numFmtId="0" fontId="2" fillId="24" borderId="2" applyAlignment="1" pivotButton="0" quotePrefix="0" xfId="0">
      <alignment wrapText="1"/>
    </xf>
    <xf numFmtId="0" fontId="2" fillId="24" borderId="2" applyAlignment="1" pivotButton="0" quotePrefix="0" xfId="0">
      <alignment horizontal="center" wrapText="1"/>
    </xf>
    <xf numFmtId="0" fontId="2" fillId="24" borderId="2" applyAlignment="1" pivotButton="0" quotePrefix="0" xfId="0">
      <alignment horizontal="center" vertical="center" wrapText="1"/>
    </xf>
    <xf numFmtId="0" fontId="0" fillId="21" borderId="0" pivotButton="0" quotePrefix="0" xfId="0"/>
    <xf numFmtId="0" fontId="8" fillId="21" borderId="0" pivotButton="0" quotePrefix="0" xfId="0"/>
    <xf numFmtId="0" fontId="8" fillId="21" borderId="38" pivotButton="0" quotePrefix="0" xfId="0"/>
    <xf numFmtId="0" fontId="8" fillId="21" borderId="42" pivotButton="0" quotePrefix="0" xfId="0"/>
    <xf numFmtId="0" fontId="8" fillId="21" borderId="39" pivotButton="0" quotePrefix="0" xfId="0"/>
    <xf numFmtId="0" fontId="8" fillId="21" borderId="38" applyAlignment="1" pivotButton="0" quotePrefix="0" xfId="0">
      <alignment wrapText="1"/>
    </xf>
    <xf numFmtId="0" fontId="8" fillId="21" borderId="42" applyAlignment="1" pivotButton="0" quotePrefix="0" xfId="0">
      <alignment wrapText="1"/>
    </xf>
    <xf numFmtId="0" fontId="8" fillId="21" borderId="39" applyAlignment="1" pivotButton="0" quotePrefix="0" xfId="0">
      <alignment wrapText="1"/>
    </xf>
    <xf numFmtId="0" fontId="8" fillId="21" borderId="42" applyAlignment="1" pivotButton="0" quotePrefix="0" xfId="0">
      <alignment vertical="center" wrapText="1"/>
    </xf>
    <xf numFmtId="0" fontId="0" fillId="22" borderId="0" pivotButton="0" quotePrefix="0" xfId="0"/>
    <xf numFmtId="0" fontId="2" fillId="14" borderId="43" applyAlignment="1" pivotButton="0" quotePrefix="0" xfId="0">
      <alignment horizontal="left" vertical="center" wrapText="1"/>
    </xf>
    <xf numFmtId="0" fontId="0" fillId="0" borderId="32" pivotButton="0" quotePrefix="0" xfId="0"/>
    <xf numFmtId="0" fontId="0" fillId="0" borderId="18" pivotButton="0" quotePrefix="0" xfId="0"/>
    <xf numFmtId="0" fontId="1" fillId="15" borderId="2" applyAlignment="1" pivotButton="0" quotePrefix="0" xfId="0">
      <alignment horizontal="left" vertical="center" wrapText="1"/>
    </xf>
    <xf numFmtId="0" fontId="0" fillId="0" borderId="29" pivotButton="0" quotePrefix="0" xfId="0"/>
    <xf numFmtId="0" fontId="0" fillId="0" borderId="20" pivotButton="0" quotePrefix="0" xfId="0"/>
    <xf numFmtId="0" fontId="0" fillId="0" borderId="3" pivotButton="0" quotePrefix="0" xfId="0"/>
    <xf numFmtId="0" fontId="0" fillId="0" borderId="1" pivotButton="0" quotePrefix="0" xfId="0"/>
    <xf numFmtId="0" fontId="0" fillId="0" borderId="4" pivotButton="0" quotePrefix="0" xfId="0"/>
    <xf numFmtId="0" fontId="2" fillId="13" borderId="46" applyAlignment="1" pivotButton="0" quotePrefix="0" xfId="0">
      <alignment horizontal="left" vertical="center" wrapText="1"/>
    </xf>
    <xf numFmtId="0" fontId="0" fillId="0" borderId="34" pivotButton="0" quotePrefix="0" xfId="0"/>
    <xf numFmtId="0" fontId="1" fillId="16" borderId="2" applyAlignment="1" pivotButton="0" quotePrefix="0" xfId="0">
      <alignment horizontal="left" vertical="center" wrapText="1"/>
    </xf>
    <xf numFmtId="0" fontId="1" fillId="17" borderId="2" applyAlignment="1" pivotButton="0" quotePrefix="0" xfId="0">
      <alignment horizontal="left" vertical="center" wrapText="1"/>
    </xf>
    <xf numFmtId="0" fontId="1" fillId="18" borderId="2" applyAlignment="1" pivotButton="0" quotePrefix="0" xfId="0">
      <alignment horizontal="left" vertical="center" wrapText="1"/>
    </xf>
    <xf numFmtId="0" fontId="0" fillId="0" borderId="30" pivotButton="0" quotePrefix="0" xfId="0"/>
    <xf numFmtId="0" fontId="0" fillId="0" borderId="31" pivotButton="0" quotePrefix="0" xfId="0"/>
    <xf numFmtId="0" fontId="0" fillId="0" borderId="8" pivotButton="0" quotePrefix="0" xfId="0"/>
    <xf numFmtId="0" fontId="0" fillId="0" borderId="7" pivotButton="0" quotePrefix="0" xfId="0"/>
    <xf numFmtId="0" fontId="1" fillId="19" borderId="2" applyAlignment="1" pivotButton="0" quotePrefix="0" xfId="0">
      <alignment horizontal="left" vertical="center" wrapText="1"/>
    </xf>
    <xf numFmtId="0" fontId="1" fillId="20" borderId="2" applyAlignment="1" pivotButton="0" quotePrefix="0" xfId="0">
      <alignment horizontal="left" vertical="center" wrapText="1"/>
    </xf>
    <xf numFmtId="0" fontId="16" fillId="18" borderId="5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12" fillId="17" borderId="2" applyAlignment="1" pivotButton="0" quotePrefix="0" xfId="0">
      <alignment horizontal="left" vertical="center" wrapText="1"/>
    </xf>
    <xf numFmtId="0" fontId="12" fillId="12" borderId="2" applyAlignment="1" pivotButton="0" quotePrefix="0" xfId="0">
      <alignment horizontal="left" vertical="center" wrapText="1"/>
    </xf>
    <xf numFmtId="0" fontId="2" fillId="14" borderId="49" applyAlignment="1" pivotButton="0" quotePrefix="0" xfId="0">
      <alignment horizontal="center" vertical="center" wrapText="1"/>
    </xf>
    <xf numFmtId="0" fontId="0" fillId="0" borderId="36" pivotButton="0" quotePrefix="0" xfId="0"/>
    <xf numFmtId="0" fontId="0" fillId="0" borderId="37" pivotButton="0" quotePrefix="0" xfId="0"/>
    <xf numFmtId="0" fontId="0" fillId="0" borderId="52" pivotButton="0" quotePrefix="0" xfId="0"/>
    <xf numFmtId="0" fontId="0" fillId="0" borderId="53" pivotButton="0" quotePrefix="0" xfId="0"/>
    <xf numFmtId="164" fontId="8" fillId="3" borderId="2" applyAlignment="1" pivotButton="0" quotePrefix="0" xfId="0">
      <alignment vertical="top" wrapText="1"/>
    </xf>
    <xf numFmtId="164" fontId="1" fillId="8" borderId="5" applyAlignment="1" pivotButton="0" quotePrefix="0" xfId="0">
      <alignment vertical="top" wrapText="1"/>
    </xf>
    <xf numFmtId="0" fontId="11" fillId="8" borderId="5" applyAlignment="1" pivotButton="0" quotePrefix="0" xfId="0">
      <alignment vertical="top" wrapText="1"/>
    </xf>
    <xf numFmtId="0" fontId="0" fillId="0" borderId="12" pivotButton="0" quotePrefix="0" xfId="0"/>
    <xf numFmtId="0" fontId="0" fillId="0" borderId="13" pivotButton="0" quotePrefix="0" xfId="0"/>
    <xf numFmtId="0" fontId="2" fillId="5" borderId="43" applyAlignment="1" pivotButton="0" quotePrefix="0" xfId="0">
      <alignment horizontal="center" vertical="center"/>
    </xf>
    <xf numFmtId="0" fontId="9" fillId="4" borderId="2" applyAlignment="1" pivotButton="0" quotePrefix="0" xfId="0">
      <alignment horizontal="center" vertical="center"/>
    </xf>
    <xf numFmtId="0" fontId="6" fillId="7" borderId="54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8" pivotButton="0" quotePrefix="0" xfId="0"/>
    <xf numFmtId="164" fontId="8" fillId="3" borderId="2" applyAlignment="1" pivotButton="0" quotePrefix="0" xfId="0">
      <alignment vertical="center" wrapText="1"/>
    </xf>
    <xf numFmtId="0" fontId="3" fillId="3" borderId="2" applyAlignment="1" pivotButton="0" quotePrefix="0" xfId="0">
      <alignment vertical="top" wrapText="1"/>
    </xf>
    <xf numFmtId="0" fontId="18" fillId="0" borderId="55" pivotButton="0" quotePrefix="0" xfId="1"/>
  </cellXfs>
  <cellStyles count="2">
    <cellStyle name="Normal" xfId="0"/>
    <cellStyle name="Hyperlink" xfId="1" builtinId="8" hidden="0"/>
  </cellStyles>
  <dxfs count="72"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color rgb="FF0046A8"/>
      </font>
      <fill>
        <patternFill>
          <bgColor rgb="FFEAF2FF"/>
        </patternFill>
      </fill>
    </dxf>
    <dxf>
      <font>
        <color rgb="FF5E6B7A"/>
      </font>
      <fill>
        <patternFill>
          <bgColor rgb="FFF4F6F9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color rgb="FF0046A8"/>
      </font>
      <fill>
        <patternFill>
          <bgColor rgb="FFEAF2FF"/>
        </patternFill>
      </fill>
    </dxf>
    <dxf>
      <font>
        <color rgb="FF5E6B7A"/>
      </font>
      <fill>
        <patternFill>
          <bgColor rgb="FFF4F6F9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color rgb="FF0046A8"/>
      </font>
      <fill>
        <patternFill>
          <bgColor rgb="FFEAF2FF"/>
        </patternFill>
      </fill>
    </dxf>
    <dxf>
      <font>
        <color rgb="FF5E6B7A"/>
      </font>
      <fill>
        <patternFill>
          <bgColor rgb="FFF4F6F9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0B696B"/>
      </font>
      <fill>
        <patternFill>
          <bgColor rgb="FFE7F7F7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color rgb="FFA15C00"/>
      </font>
      <fill>
        <patternFill>
          <bgColor rgb="FFFFF7D6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color rgb="FF5E6B7A"/>
      </font>
      <fill>
        <patternFill>
          <bgColor rgb="FFF4F6F9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color rgb="FF0046A8"/>
      </font>
      <fill>
        <patternFill>
          <bgColor rgb="FFEAF2FF"/>
        </patternFill>
      </fill>
    </dxf>
    <dxf>
      <font>
        <color rgb="FF5E6B7A"/>
      </font>
      <fill>
        <patternFill>
          <bgColor rgb="FFF4F6F9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color rgb="FFA15C00"/>
      </font>
      <fill>
        <patternFill>
          <bgColor rgb="FFFFF7D6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color rgb="FF0046A8"/>
      </font>
      <fill>
        <patternFill>
          <bgColor rgb="FFEAF2FF"/>
        </patternFill>
      </fill>
    </dxf>
    <dxf>
      <font>
        <color rgb="FF5E6B7A"/>
      </font>
      <fill>
        <patternFill>
          <bgColor rgb="FFF4F6F9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color rgb="FFA15C00"/>
      </font>
      <fill>
        <patternFill>
          <bgColor rgb="FFFFF7D6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color rgb="FFB42318"/>
      </font>
      <fill>
        <patternFill>
          <bgColor rgb="FFFDECEC"/>
        </patternFill>
      </fill>
    </dxf>
    <dxf>
      <font>
        <color rgb="FFA15C00"/>
      </font>
      <fill>
        <patternFill>
          <bgColor rgb="FFFFF7D6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A15C00"/>
      </font>
      <fill>
        <patternFill>
          <bgColor rgb="FFFFF7D6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b val="1"/>
        <color rgb="FF9A6700"/>
      </font>
      <fill>
        <patternFill>
          <bgColor rgb="FFFFF4CC"/>
        </patternFill>
      </fill>
    </dxf>
    <dxf>
      <font>
        <b val="1"/>
        <color rgb="FF0046A8"/>
      </font>
      <fill>
        <patternFill>
          <bgColor rgb="FFEAF2FF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157347"/>
      </font>
      <fill>
        <patternFill>
          <bgColor rgb="FFE8F7EE"/>
        </patternFill>
      </fill>
    </dxf>
    <dxf>
      <font>
        <b val="1"/>
        <color rgb="FF0046A8"/>
      </font>
      <fill>
        <patternFill>
          <bgColor rgb="FFEAF2FF"/>
        </patternFill>
      </fill>
    </dxf>
    <dxf>
      <font>
        <b val="1"/>
        <color rgb="FF9A6700"/>
      </font>
      <fill>
        <patternFill>
          <bgColor rgb="FFFFF4CC"/>
        </patternFill>
      </fill>
    </dxf>
    <dxf>
      <font>
        <b val="1"/>
        <color rgb="FFB42318"/>
      </font>
      <fill>
        <patternFill>
          <bgColor rgb="FFFDECEC"/>
        </patternFill>
      </fill>
    </dxf>
    <dxf>
      <font>
        <color rgb="FF5E6B7A"/>
      </font>
      <fill>
        <patternFill>
          <bgColor rgb="FFF4F6F9"/>
        </patternFill>
      </fill>
    </dxf>
    <dxf>
      <font>
        <b val="1"/>
        <color rgb="FF157347"/>
      </font>
      <fill>
        <patternFill patternType="solid">
          <bgColor rgb="FFE8F7EE"/>
        </patternFill>
      </fill>
    </dxf>
    <dxf>
      <font>
        <b val="1"/>
        <color rgb="FFB42318"/>
      </font>
      <fill>
        <patternFill patternType="solid">
          <bgColor rgb="FFFDECEC"/>
        </patternFill>
      </fill>
    </dxf>
    <dxf>
      <font>
        <color rgb="FF6B7280"/>
      </font>
      <fill>
        <patternFill patternType="solid">
          <bgColor rgb="FFF3F4F6"/>
        </patternFill>
      </fill>
    </dxf>
    <dxf>
      <font>
        <b val="1"/>
        <color rgb="FF157347"/>
      </font>
      <fill>
        <patternFill patternType="solid">
          <bgColor rgb="FFE8F7EE"/>
        </patternFill>
      </fill>
    </dxf>
    <dxf>
      <font>
        <b val="1"/>
        <color rgb="FFB42318"/>
      </font>
      <fill>
        <patternFill patternType="solid">
          <bgColor rgb="FFFDECEC"/>
        </patternFill>
      </fill>
    </dxf>
    <dxf>
      <font>
        <color rgb="FF6B7280"/>
      </font>
      <fill>
        <patternFill patternType="solid">
          <bgColor rgb="FFF3F4F6"/>
        </patternFill>
      </fill>
    </dxf>
    <dxf>
      <font>
        <b val="1"/>
        <color rgb="FF157347"/>
      </font>
      <fill>
        <patternFill patternType="solid">
          <bgColor rgb="FFE8F7EE"/>
        </patternFill>
      </fill>
    </dxf>
    <dxf>
      <font>
        <b val="1"/>
        <color rgb="FFB42318"/>
      </font>
      <fill>
        <patternFill patternType="solid">
          <bgColor rgb="FFFDECEC"/>
        </patternFill>
      </fill>
    </dxf>
    <dxf>
      <font>
        <color rgb="FF6B7280"/>
      </font>
      <fill>
        <patternFill patternType="solid">
          <bgColor rgb="FFF3F4F6"/>
        </patternFill>
      </fill>
    </dxf>
    <dxf>
      <font>
        <b val="1"/>
        <color rgb="FF157347"/>
      </font>
      <fill>
        <patternFill patternType="solid">
          <bgColor rgb="FFE8F7EE"/>
        </patternFill>
      </fill>
    </dxf>
    <dxf>
      <font>
        <b val="1"/>
        <color rgb="FFB42318"/>
      </font>
      <fill>
        <patternFill patternType="solid">
          <bgColor rgb="FFFDECEC"/>
        </patternFill>
      </fill>
    </dxf>
    <dxf>
      <font>
        <color rgb="FF6B7280"/>
      </font>
      <fill>
        <patternFill patternType="solid">
          <bgColor rgb="FFF3F4F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tc={22E5515C-298A-4B37-B7D7-51F66C4FA81E}</author>
    <author>tc={7648F082-FFE7-407E-93AD-4659881FAED7}</author>
    <author>tc={EB736583-C452-488C-A168-8A97C6D4187F}</author>
    <author>tc={B5621358-5D12-4E4C-BA2B-D9B8469B052C}</author>
  </authors>
  <commentList>
    <comment ref="B10" authorId="0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Determine provider/deployer status using the AI Act definitions and value-chain facts. Do not infer the role from a commercial label such as vendor, customer or integrator.</t>
      </text>
    </comment>
    <comment ref="B13" authorId="1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date drives the narrow Article 50(2) legacy-system transition. Systems placed on the market before 2026-08-02 may use the grace period only for Article 50(2) marking/detection until 2026-12-02.</t>
      </text>
    </comment>
    <comment ref="C21" authorId="2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The obviousness exception is interpreted restrictively. Record the target audience, interface, context and average-person analysis before answering Yes.</t>
      </text>
    </comment>
    <comment ref="C33" authorId="3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Human review must be substantive and include fact-checking by a competent person. Superficial grammar or procedural checks do not qualify.</t>
      </text>
    </comment>
  </commentList>
</comments>
</file>

<file path=xl/comments/comment2.xml><?xml version="1.0" encoding="utf-8"?>
<comments xmlns="http://schemas.openxmlformats.org/spreadsheetml/2006/main">
  <authors>
    <author>tc={904C5A39-0945-4758-8AC5-64810DC23E7A}</author>
    <author>tc={C4571271-28F2-4F8A-A498-A2C25213D677}</author>
  </authors>
  <commentList>
    <comment ref="C5" authorId="0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Binding law and binding-condition rows drive the readiness gate. Commission guidance and Code rows are separately visible so users do not confuse non-binding measures with the Regulation itself.</t>
      </text>
    </comment>
    <comment ref="J5" authorId="1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Use Verified only after the expected evidence is linked and an authorised reviewer has confirmed the control or exception condition.</t>
      </text>
    </comment>
  </commentList>
</comments>
</file>

<file path=xl/comments/comment3.xml><?xml version="1.0" encoding="utf-8"?>
<comments xmlns="http://schemas.openxmlformats.org/spreadsheetml/2006/main">
  <authors>
    <author>tc={D97CAFC8-961F-444E-A837-8E2AA6B01E89}</author>
  </authors>
  <commentList>
    <comment ref="L5" authorId="0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formula is a triage aid, not a legal conclusion. Review deepfake criteria, public-interest purpose, exceptions, audience and dissemination context before approval.</t>
      </text>
    </comment>
  </commentList>
</comments>
</file>

<file path=xl/comments/comment4.xml><?xml version="1.0" encoding="utf-8"?>
<comments xmlns="http://schemas.openxmlformats.org/spreadsheetml/2006/main">
  <authors>
    <author>tc={B0156B5A-B701-4519-AAA0-26C2312E6F04}</author>
  </authors>
  <commentList>
    <comment ref="A14" authorId="0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The readiness formula intentionally does not output 'Compliant'. It is a governance gate that supports—but does not replace—authorised legal and technical review.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Article50ControlMatrix" displayName="Article50ControlMatrix" ref="A5:M48" headerRowCount="1" totalsRowCount="0" totalsRowShown="0">
  <autoFilter ref="A5:M48"/>
  <tableColumns count="13">
    <tableColumn id="1" name="Control ID"/>
    <tableColumn id="2" name="Legal / guidance basis"/>
    <tableColumn id="3" name="Requirement level"/>
    <tableColumn id="4" name="Legal addressee"/>
    <tableColumn id="5" name="Applicability"/>
    <tableColumn id="6" name="Control objective / expected outcome"/>
    <tableColumn id="7" name="Minimum evidence"/>
    <tableColumn id="8" name="Owner"/>
    <tableColumn id="9" name="Deadline"/>
    <tableColumn id="10" name="Status"/>
    <tableColumn id="11" name="Evidence ID(s)"/>
    <tableColumn id="12" name="Last verified"/>
    <tableColumn id="13" name="Notes / remedi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isclosureCatalogue" displayName="DisclosureCatalogue" ref="A5:O12" headerRowCount="1" totalsRowCount="0" totalsRowShown="0">
  <autoFilter ref="A5:O12"/>
  <tableColumns count="15">
    <tableColumn id="1" name="Notice ID"/>
    <tableColumn id="2" name="Article trigger"/>
    <tableColumn id="3" name="Applicability"/>
    <tableColumn id="4" name="Channel / modality"/>
    <tableColumn id="5" name="Audience"/>
    <tableColumn id="6" name="Language"/>
    <tableColumn id="7" name="Draft disclosure text"/>
    <tableColumn id="8" name="Timing / placement"/>
    <tableColumn id="9" name="Accessibility / alternate cue"/>
    <tableColumn id="10" name="Version"/>
    <tableColumn id="11" name="Owner"/>
    <tableColumn id="12" name="Approval status"/>
    <tableColumn id="13" name="Effective date"/>
    <tableColumn id="14" name="Evidence ID"/>
    <tableColumn id="15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arkingDetectionTests" displayName="MarkingDetectionTests" ref="A5:P17" headerRowCount="1" totalsRowCount="0" totalsRowShown="0">
  <autoFilter ref="A5:P17"/>
  <tableColumns count="16">
    <tableColumn id="1" name="Test ID"/>
    <tableColumn id="2" name="Applicability"/>
    <tableColumn id="3" name="Modality"/>
    <tableColumn id="4" name="Quality dimension"/>
    <tableColumn id="5" name="Test scenario"/>
    <tableColumn id="6" name="Marking technique / version"/>
    <tableColumn id="7" name="Detector / version"/>
    <tableColumn id="8" name="Sample set / size"/>
    <tableColumn id="9" name="Acceptance criterion"/>
    <tableColumn id="10" name="Observed result / metric"/>
    <tableColumn id="11" name="Outcome"/>
    <tableColumn id="12" name="Tester"/>
    <tableColumn id="13" name="Test date"/>
    <tableColumn id="14" name="Evidence ID"/>
    <tableColumn id="15" name="Corrective action"/>
    <tableColumn id="16" name="Release ga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PublicationDecisionLog" displayName="PublicationDecisionLog" ref="A5:S45" headerRowCount="1" totalsRowCount="0" totalsRowShown="0">
  <autoFilter ref="A5:S45"/>
  <tableColumns count="19">
    <tableColumn id="1" name="Content ID"/>
    <tableColumn id="2" name="Title / URL"/>
    <tableColumn id="3" name="Modality"/>
    <tableColumn id="4" name="AI involvement"/>
    <tableColumn id="5" name="Professional use?"/>
    <tableColumn id="6" name="Deepfake?"/>
    <tableColumn id="7" name="Public-interest text?"/>
    <tableColumn id="8" name="Artistic / creative regime?"/>
    <tableColumn id="9" name="Substantive human review?"/>
    <tableColumn id="10" name="Editorial responsibility?"/>
    <tableColumn id="11" name="Law-enforcement exception?"/>
    <tableColumn id="12" name="Computed label decision"/>
    <tableColumn id="13" name="Label / icon used"/>
    <tableColumn id="14" name="Placement / timing"/>
    <tableColumn id="15" name="Publication date"/>
    <tableColumn id="16" name="Approver"/>
    <tableColumn id="17" name="Approval status"/>
    <tableColumn id="18" name="Evidence ID"/>
    <tableColumn id="19" name="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Article50EvidenceRegister" displayName="Article50EvidenceRegister" ref="A5:O65" headerRowCount="1" totalsRowCount="0" totalsRowShown="0">
  <autoFilter ref="A5:O65"/>
  <tableColumns count="15">
    <tableColumn id="1" name="Evidence ID"/>
    <tableColumn id="2" name="Linked item ID"/>
    <tableColumn id="3" name="Evidence type"/>
    <tableColumn id="4" name="Title / description"/>
    <tableColumn id="5" name="Controlled location / URL"/>
    <tableColumn id="6" name="Version"/>
    <tableColumn id="7" name="Owner"/>
    <tableColumn id="8" name="Created date"/>
    <tableColumn id="9" name="Last verified"/>
    <tableColumn id="10" name="Next review"/>
    <tableColumn id="11" name="Reviewer"/>
    <tableColumn id="12" name="Evidence status"/>
    <tableColumn id="13" name="Integrity / hash ref"/>
    <tableColumn id="14" name="Confidentiality"/>
    <tableColumn id="15" name="Not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Article50SourceRegister" displayName="Article50SourceRegister" ref="A5:G21" headerRowCount="1" totalsRowCount="0" totalsRowShown="0">
  <autoFilter ref="A5:G21"/>
  <tableColumns count="7">
    <tableColumn id="1" name="Source ID"/>
    <tableColumn id="2" name="Legal status"/>
    <tableColumn id="3" name="Instrument / document"/>
    <tableColumn id="4" name="Version / date"/>
    <tableColumn id="5" name="Relevance"/>
    <tableColumn id="6" name="Official URL"/>
    <tableColumn id="7" name="Review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library/guidelines-transparency-obligations-providers-and-deployers-ai-systems" TargetMode="External" Id="rId3"/><Relationship Type="http://schemas.openxmlformats.org/officeDocument/2006/relationships/hyperlink" Target="https://ec.europa.eu/newsroom/dae/redirection/document/131215" TargetMode="External" Id="rId4"/><Relationship Type="http://schemas.openxmlformats.org/officeDocument/2006/relationships/hyperlink" Target="https://digital-strategy.ec.europa.eu/en/faqs/transparency-obligations-under-article-50-ai-act" TargetMode="External" Id="rId5"/><Relationship Type="http://schemas.openxmlformats.org/officeDocument/2006/relationships/hyperlink" Target="https://digital-strategy.ec.europa.eu/en/policies/code-practice-ai-generated-content" TargetMode="External" Id="rId6"/><Relationship Type="http://schemas.openxmlformats.org/officeDocument/2006/relationships/hyperlink" Target="https://ec.europa.eu/newsroom/dae/redirection/document/129555" TargetMode="External" Id="rId7"/><Relationship Type="http://schemas.openxmlformats.org/officeDocument/2006/relationships/hyperlink" Target="https://digital-strategy.ec.europa.eu/en/policies/eu-icons-labelling-ai-generated-content" TargetMode="External" Id="rId8"/><Relationship Type="http://schemas.openxmlformats.org/officeDocument/2006/relationships/hyperlink" Target="https://eur-lex.europa.eu/eli/reg/2016/679/oj/eng" TargetMode="External" Id="rId9"/><Relationship Type="http://schemas.openxmlformats.org/officeDocument/2006/relationships/hyperlink" Target="https://eur-lex.europa.eu/eli/reg/2018/1725/oj/eng" TargetMode="External" Id="rId10"/><Relationship Type="http://schemas.openxmlformats.org/officeDocument/2006/relationships/hyperlink" Target="https://eur-lex.europa.eu/eli/dir/2016/680/oj/eng" TargetMode="External" Id="rId11"/><Relationship Type="http://schemas.openxmlformats.org/officeDocument/2006/relationships/hyperlink" Target="https://eur-lex.europa.eu/eli/dir/2016/2102/oj/eng" TargetMode="External" Id="rId12"/><Relationship Type="http://schemas.openxmlformats.org/officeDocument/2006/relationships/hyperlink" Target="https://eur-lex.europa.eu/eli/dir/2019/882/oj/eng" TargetMode="External" Id="rId13"/><Relationship Type="http://schemas.openxmlformats.org/officeDocument/2006/relationships/hyperlink" Target="https://eur-lex.europa.eu/eli/reg/2024/1083/oj/eng" TargetMode="External" Id="rId14"/><Relationship Type="http://schemas.openxmlformats.org/officeDocument/2006/relationships/hyperlink" Target="https://ec.europa.eu/newsroom/dae/redirection/document/131214" TargetMode="External" Id="rId15"/><Relationship Type="http://schemas.openxmlformats.org/officeDocument/2006/relationships/hyperlink" Target="https://eur-lex.europa.eu/eli/reg/2026/1744/oj/eng" TargetMode="External" Id="rId16"/><Relationship Type="http://schemas.openxmlformats.org/officeDocument/2006/relationships/table" Target="/xl/tables/table6.xml" Id="rId1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showGridLines="0" workbookViewId="0">
      <selection activeCell="A1" sqref="A1"/>
    </sheetView>
  </sheetViews>
  <sheetFormatPr baseColWidth="8" defaultRowHeight="15"/>
  <cols>
    <col width="2.440000057220459" customWidth="1" style="342" min="1" max="1"/>
    <col width="10" customWidth="1" style="342" min="2" max="2"/>
    <col width="18.88999938964844" customWidth="1" style="342" min="3" max="3"/>
    <col width="18.88999938964844" customWidth="1" style="342" min="4" max="4"/>
    <col width="18.88999938964844" customWidth="1" style="342" min="5" max="5"/>
    <col width="18.88999938964844" customWidth="1" style="342" min="6" max="6"/>
    <col width="18.88999938964844" customWidth="1" style="342" min="7" max="7"/>
    <col width="2.440000057220459" customWidth="1" style="342" min="8" max="8"/>
  </cols>
  <sheetData>
    <row r="1" ht="27" customHeight="1" s="342">
      <c r="A1" s="204" t="n"/>
      <c r="B1" s="206" t="inlineStr">
        <is>
          <t>AZCOMPLY</t>
        </is>
      </c>
      <c r="H1" s="204" t="n"/>
    </row>
    <row r="2" ht="39" customHeight="1" s="342">
      <c r="A2" s="204" t="n"/>
      <c r="B2" s="208" t="inlineStr">
        <is>
          <t>EU AI Act — Article 50 Transparency Control Workbook</t>
        </is>
      </c>
      <c r="H2" s="204" t="n"/>
    </row>
    <row r="3" ht="25.5" customHeight="1" s="342">
      <c r="A3" s="204" t="n"/>
      <c r="B3" s="210" t="inlineStr">
        <is>
          <t>Professional operational template for providers and deployers of relevant AI systems</t>
        </is>
      </c>
      <c r="H3" s="204" t="n"/>
    </row>
    <row r="4" ht="22.5" customHeight="1" s="342">
      <c r="A4" s="204" t="n"/>
      <c r="B4" s="212" t="inlineStr">
        <is>
          <t>Version 2026.09.1 · Legal baseline verified 2026-09-04 · Assurance logic patch: channel routing, Article 50(4) mixed-modality handling, release-gate dashboarding and evidence-backed readiness.</t>
        </is>
      </c>
      <c r="H4" s="204" t="n"/>
    </row>
    <row r="5" ht="12" customHeight="1" s="342">
      <c r="A5" s="203" t="n"/>
      <c r="B5" s="203" t="n"/>
      <c r="C5" s="203" t="n"/>
      <c r="D5" s="203" t="n"/>
      <c r="E5" s="203" t="n"/>
      <c r="F5" s="203" t="n"/>
      <c r="G5" s="203" t="n"/>
      <c r="H5" s="203" t="n"/>
    </row>
    <row r="6" ht="22.5" customHeight="1" s="342">
      <c r="A6" s="203" t="n"/>
      <c r="B6" s="495" t="inlineStr">
        <is>
          <t>ABOUT AZCOMPLY AND THIS WORKBOOK</t>
        </is>
      </c>
      <c r="C6" s="496" t="n"/>
      <c r="D6" s="496" t="n"/>
      <c r="E6" s="496" t="n"/>
      <c r="F6" s="496" t="n"/>
      <c r="G6" s="497" t="n"/>
      <c r="H6" s="203" t="n"/>
    </row>
    <row r="7" ht="46.5" customHeight="1" s="342">
      <c r="A7" s="203" t="n"/>
      <c r="B7" s="498" t="inlineStr">
        <is>
          <t>AZComply helps teams convert AI-use facts into structured obligations, controls, evidence, approvals and review records. This workbook focuses on the operational implementation of Article 50 transparency duties. It supports consistent assessment and documentation; it does not replace qualified legal review. Product information: https://www.azcomply.eu/en</t>
        </is>
      </c>
      <c r="C7" s="499" t="n"/>
      <c r="D7" s="499" t="n"/>
      <c r="E7" s="499" t="n"/>
      <c r="F7" s="499" t="n"/>
      <c r="G7" s="500" t="n"/>
      <c r="H7" s="203" t="n"/>
    </row>
    <row r="8" ht="46.5" customHeight="1" s="342">
      <c r="A8" s="203" t="n"/>
      <c r="B8" s="501" t="n"/>
      <c r="C8" s="502" t="n"/>
      <c r="D8" s="502" t="n"/>
      <c r="E8" s="502" t="n"/>
      <c r="F8" s="502" t="n"/>
      <c r="G8" s="503" t="n"/>
      <c r="H8" s="203" t="n"/>
    </row>
    <row r="9" ht="9" customHeight="1" s="342">
      <c r="A9" s="203" t="n"/>
      <c r="B9" s="203" t="n"/>
      <c r="C9" s="203" t="n"/>
      <c r="D9" s="203" t="n"/>
      <c r="E9" s="203" t="n"/>
      <c r="F9" s="203" t="n"/>
      <c r="G9" s="203" t="n"/>
      <c r="H9" s="203" t="n"/>
    </row>
    <row r="10" ht="22.5" customHeight="1" s="342">
      <c r="A10" s="203" t="n"/>
      <c r="B10" s="504" t="inlineStr">
        <is>
          <t>PURPOSE</t>
        </is>
      </c>
      <c r="C10" s="505" t="n"/>
      <c r="D10" s="504" t="inlineStr">
        <is>
          <t>INTENDED USERS</t>
        </is>
      </c>
      <c r="E10" s="505" t="n"/>
      <c r="F10" s="504" t="inlineStr">
        <is>
          <t>RESPONSIBILITY BOUNDARY</t>
        </is>
      </c>
      <c r="G10" s="505" t="n"/>
      <c r="H10" s="203" t="n"/>
    </row>
    <row r="11" ht="21" customHeight="1" s="342">
      <c r="A11" s="203" t="n"/>
      <c r="B11" s="506" t="inlineStr">
        <is>
          <t>Assess Article 50 scope, assign controls, approve notices, test machine-readable markings, record publication decisions and maintain auditable evidence.</t>
        </is>
      </c>
      <c r="C11" s="500" t="n"/>
      <c r="D11" s="507" t="inlineStr">
        <is>
          <t>AI providers and deployers; compliance, legal, privacy, accessibility, product, engineering, content and assurance teams.</t>
        </is>
      </c>
      <c r="E11" s="500" t="n"/>
      <c r="F11" s="508" t="inlineStr">
        <is>
          <t>The workbook does not certify compliance or determine Article 5, GDPR, sectoral or national-law compliance. Independent review remains necessary.</t>
        </is>
      </c>
      <c r="G11" s="500" t="n"/>
      <c r="H11" s="203" t="n"/>
    </row>
    <row r="12" ht="21" customHeight="1" s="342">
      <c r="A12" s="203" t="n"/>
      <c r="B12" s="509" t="n"/>
      <c r="C12" s="510" t="n"/>
      <c r="D12" s="509" t="n"/>
      <c r="E12" s="510" t="n"/>
      <c r="F12" s="509" t="n"/>
      <c r="G12" s="510" t="n"/>
      <c r="H12" s="203" t="n"/>
    </row>
    <row r="13" ht="21" customHeight="1" s="342">
      <c r="A13" s="203" t="n"/>
      <c r="B13" s="501" t="n"/>
      <c r="C13" s="503" t="n"/>
      <c r="D13" s="501" t="n"/>
      <c r="E13" s="503" t="n"/>
      <c r="F13" s="501" t="n"/>
      <c r="G13" s="503" t="n"/>
      <c r="H13" s="203" t="n"/>
    </row>
    <row r="14" ht="10.5" customHeight="1" s="342">
      <c r="A14" s="203" t="n"/>
      <c r="B14" s="203" t="n"/>
      <c r="C14" s="203" t="n"/>
      <c r="D14" s="203" t="n"/>
      <c r="E14" s="203" t="n"/>
      <c r="F14" s="203" t="n"/>
      <c r="G14" s="203" t="n"/>
      <c r="H14" s="203" t="n"/>
    </row>
    <row r="15" ht="22.5" customHeight="1" s="342">
      <c r="A15" s="203" t="n"/>
      <c r="B15" s="495" t="inlineStr">
        <is>
          <t>ARTICLE 50 AT A GLANCE</t>
        </is>
      </c>
      <c r="C15" s="496" t="n"/>
      <c r="D15" s="496" t="n"/>
      <c r="E15" s="496" t="n"/>
      <c r="F15" s="496" t="n"/>
      <c r="G15" s="497" t="n"/>
      <c r="H15" s="203" t="n"/>
    </row>
    <row r="16" ht="32" customHeight="1" s="342">
      <c r="A16" s="203" t="n"/>
      <c r="B16" s="277" t="inlineStr">
        <is>
          <t>LEGAL ROUTE</t>
        </is>
      </c>
      <c r="C16" s="511" t="n"/>
      <c r="D16" s="277" t="inlineStr">
        <is>
          <t>PRIMARY ACTOR</t>
        </is>
      </c>
      <c r="E16" s="277" t="inlineStr">
        <is>
          <t>OPERATIONAL FOCUS</t>
        </is>
      </c>
      <c r="F16" s="512" t="n"/>
      <c r="G16" s="511" t="n"/>
      <c r="H16" s="203" t="n"/>
    </row>
    <row r="17" ht="34.5" customHeight="1" s="342">
      <c r="A17" s="203" t="n"/>
      <c r="B17" s="279" t="inlineStr">
        <is>
          <t>Article 50(1)</t>
        </is>
      </c>
      <c r="C17" s="511" t="n"/>
      <c r="D17" s="278" t="inlineStr">
        <is>
          <t>Provider</t>
        </is>
      </c>
      <c r="E17" s="278" t="inlineStr">
        <is>
          <t>Inform natural persons that they are interacting with an AI system, unless a narrow exception is established.</t>
        </is>
      </c>
      <c r="F17" s="512" t="n"/>
      <c r="G17" s="511" t="n"/>
      <c r="H17" s="203" t="n"/>
    </row>
    <row r="18" ht="34.5" customHeight="1" s="342">
      <c r="A18" s="203" t="n"/>
      <c r="B18" s="281" t="inlineStr">
        <is>
          <t>Article 50(2)</t>
        </is>
      </c>
      <c r="C18" s="511" t="n"/>
      <c r="D18" s="280" t="inlineStr">
        <is>
          <t>Provider</t>
        </is>
      </c>
      <c r="E18" s="280" t="inlineStr">
        <is>
          <t>Mark in-scope synthetic outputs in a machine-readable format and support reliable, robust and interoperable detection.</t>
        </is>
      </c>
      <c r="F18" s="512" t="n"/>
      <c r="G18" s="511" t="n"/>
      <c r="H18" s="203" t="n"/>
    </row>
    <row r="19" ht="34.5" customHeight="1" s="342">
      <c r="A19" s="203" t="n"/>
      <c r="B19" s="279" t="inlineStr">
        <is>
          <t>Article 50(3)</t>
        </is>
      </c>
      <c r="C19" s="511" t="n"/>
      <c r="D19" s="278" t="inlineStr">
        <is>
          <t>Deployer</t>
        </is>
      </c>
      <c r="E19" s="278" t="inlineStr">
        <is>
          <t>Notify exposed natural persons when an emotion-recognition or biometric-categorisation system is operating.</t>
        </is>
      </c>
      <c r="F19" s="512" t="n"/>
      <c r="G19" s="511" t="n"/>
      <c r="H19" s="203" t="n"/>
    </row>
    <row r="20" ht="34.5" customHeight="1" s="342">
      <c r="A20" s="203" t="n"/>
      <c r="B20" s="281" t="inlineStr">
        <is>
          <t>Article 50(4)</t>
        </is>
      </c>
      <c r="C20" s="511" t="n"/>
      <c r="D20" s="280" t="inlineStr">
        <is>
          <t>Deployer</t>
        </is>
      </c>
      <c r="E20" s="280" t="inlineStr">
        <is>
          <t>Provide perceptible disclosures for qualifying deepfakes and public-interest text; assess each route and exception separately.</t>
        </is>
      </c>
      <c r="F20" s="512" t="n"/>
      <c r="G20" s="511" t="n"/>
      <c r="H20" s="203" t="n"/>
    </row>
    <row r="21" ht="34.5" customHeight="1" s="342">
      <c r="A21" s="203" t="n"/>
      <c r="B21" s="279" t="inlineStr">
        <is>
          <t>Article 50(5)</t>
        </is>
      </c>
      <c r="C21" s="511" t="n"/>
      <c r="D21" s="278" t="inlineStr">
        <is>
          <t>Provider / Deployer</t>
        </is>
      </c>
      <c r="E21" s="278" t="inlineStr">
        <is>
          <t>Deliver clear, distinguishable and accessible information no later than first interaction or exposure.</t>
        </is>
      </c>
      <c r="F21" s="512" t="n"/>
      <c r="G21" s="511" t="n"/>
      <c r="H21" s="203" t="n"/>
    </row>
    <row r="22" ht="10.5" customHeight="1" s="342">
      <c r="A22" s="203" t="n"/>
      <c r="B22" s="203" t="n"/>
      <c r="C22" s="203" t="n"/>
      <c r="D22" s="203" t="n"/>
      <c r="E22" s="203" t="n"/>
      <c r="F22" s="203" t="n"/>
      <c r="G22" s="203" t="n"/>
      <c r="H22" s="203" t="n"/>
    </row>
    <row r="23" ht="22.5" customHeight="1" s="342">
      <c r="A23" s="203" t="n"/>
      <c r="B23" s="495" t="inlineStr">
        <is>
          <t>HOW TO COMPLETE THE WORKBOOK</t>
        </is>
      </c>
      <c r="C23" s="496" t="n"/>
      <c r="D23" s="496" t="n"/>
      <c r="E23" s="496" t="n"/>
      <c r="F23" s="496" t="n"/>
      <c r="G23" s="497" t="n"/>
      <c r="H23" s="203" t="n"/>
    </row>
    <row r="24">
      <c r="A24" s="203" t="n"/>
      <c r="B24" s="277" t="inlineStr">
        <is>
          <t>STEP</t>
        </is>
      </c>
      <c r="C24" s="277" t="inlineStr">
        <is>
          <t>WORKSHEET</t>
        </is>
      </c>
      <c r="D24" s="511" t="n"/>
      <c r="E24" s="277" t="inlineStr">
        <is>
          <t>WHAT TO DO</t>
        </is>
      </c>
      <c r="F24" s="512" t="n"/>
      <c r="G24" s="511" t="n"/>
      <c r="H24" s="203" t="n"/>
    </row>
    <row r="25" ht="36" customHeight="1" s="342">
      <c r="A25" s="203" t="n"/>
      <c r="B25" s="284" t="inlineStr">
        <is>
          <t>1</t>
        </is>
      </c>
      <c r="C25" s="286" t="inlineStr">
        <is>
          <t>01_SYSTEM_PROFILE</t>
        </is>
      </c>
      <c r="D25" s="511" t="n"/>
      <c r="E25" s="278" t="inlineStr">
        <is>
          <t>Enter the system identity, role, dates, channels and scope answers. Support every exception answer with rationale and evidence.</t>
        </is>
      </c>
      <c r="F25" s="512" t="n"/>
      <c r="G25" s="511" t="n"/>
      <c r="H25" s="203" t="n"/>
    </row>
    <row r="26" ht="36" customHeight="1" s="342">
      <c r="A26" s="203" t="n"/>
      <c r="B26" s="284" t="inlineStr">
        <is>
          <t>2</t>
        </is>
      </c>
      <c r="C26" s="288" t="inlineStr">
        <is>
          <t>02_CONTROL_MATRIX</t>
        </is>
      </c>
      <c r="D26" s="511" t="n"/>
      <c r="E26" s="280" t="inlineStr">
        <is>
          <t>Assign owners and status. Use Verified only after implementation is complete. For automated readiness, register at least one Current evidence item whose Linked item ID exactly matches the Control ID.</t>
        </is>
      </c>
      <c r="F26" s="512" t="n"/>
      <c r="G26" s="511" t="n"/>
      <c r="H26" s="203" t="n"/>
    </row>
    <row r="27" ht="36" customHeight="1" s="342">
      <c r="A27" s="203" t="n"/>
      <c r="B27" s="284" t="inlineStr">
        <is>
          <t>3</t>
        </is>
      </c>
      <c r="C27" s="286" t="inlineStr">
        <is>
          <t>03_DISCLOSURE_CATALOG</t>
        </is>
      </c>
      <c r="D27" s="511" t="n"/>
      <c r="E27" s="278" t="inlineStr">
        <is>
          <t>Approve channel- and audience-specific wording, placement, accessibility and versions for every applicable notice.</t>
        </is>
      </c>
      <c r="F27" s="512" t="n"/>
      <c r="G27" s="511" t="n"/>
      <c r="H27" s="203" t="n"/>
    </row>
    <row r="28" ht="36" customHeight="1" s="342">
      <c r="A28" s="203" t="n"/>
      <c r="B28" s="284" t="inlineStr">
        <is>
          <t>4</t>
        </is>
      </c>
      <c r="C28" s="288" t="inlineStr">
        <is>
          <t>04_MARKING_TESTS</t>
        </is>
      </c>
      <c r="D28" s="511" t="n"/>
      <c r="E28" s="280" t="inlineStr">
        <is>
          <t>Test marking and detection by modality, release, transformation and relevant adversarial conditions.</t>
        </is>
      </c>
      <c r="F28" s="512" t="n"/>
      <c r="G28" s="511" t="n"/>
      <c r="H28" s="203" t="n"/>
    </row>
    <row r="29" ht="36" customHeight="1" s="342">
      <c r="A29" s="203" t="n"/>
      <c r="B29" s="284" t="inlineStr">
        <is>
          <t>5</t>
        </is>
      </c>
      <c r="C29" s="286" t="inlineStr">
        <is>
          <t>05_PUBLICATION_LOG</t>
        </is>
      </c>
      <c r="D29" s="511" t="n"/>
      <c r="E29" s="278" t="inlineStr">
        <is>
          <t>Record each qualifying deepfake or public-interest-text item. Delete or replace the clearly marked training example.</t>
        </is>
      </c>
      <c r="F29" s="512" t="n"/>
      <c r="G29" s="511" t="n"/>
      <c r="H29" s="203" t="n"/>
    </row>
    <row r="30" ht="36" customHeight="1" s="342">
      <c r="A30" s="203" t="n"/>
      <c r="B30" s="284" t="inlineStr">
        <is>
          <t>6</t>
        </is>
      </c>
      <c r="C30" s="288" t="inlineStr">
        <is>
          <t>06_EVIDENCE_REGISTER</t>
        </is>
      </c>
      <c r="D30" s="511" t="n"/>
      <c r="E30" s="280" t="inlineStr">
        <is>
          <t>Index controlled evidence locations, versions, reviewers, status and next-review dates. Use the exact Control ID, Notice ID, Test ID or Content ID in Linked item ID; stale or overdue evidence does not satisfy readiness.</t>
        </is>
      </c>
      <c r="F30" s="512" t="n"/>
      <c r="G30" s="511" t="n"/>
      <c r="H30" s="203" t="n"/>
    </row>
    <row r="31" ht="36" customHeight="1" s="342">
      <c r="A31" s="203" t="n"/>
      <c r="B31" s="284" t="inlineStr">
        <is>
          <t>7</t>
        </is>
      </c>
      <c r="C31" s="286" t="inlineStr">
        <is>
          <t>07_DASHBOARD_SIGNOFF</t>
        </is>
      </c>
      <c r="D31" s="511" t="n"/>
      <c r="E31" s="278" t="inlineStr">
        <is>
          <t>Resolve open gaps and obtain independent review. The dashboard now blocks missing/stale linked evidence and uses the Marking Test Release gate, not only the raw test outcome.</t>
        </is>
      </c>
      <c r="F31" s="512" t="n"/>
      <c r="G31" s="511" t="n"/>
      <c r="H31" s="203" t="n"/>
    </row>
    <row r="32" ht="36" customHeight="1" s="342">
      <c r="A32" s="203" t="n"/>
      <c r="B32" s="284" t="inlineStr">
        <is>
          <t>8</t>
        </is>
      </c>
      <c r="C32" s="288" t="inlineStr">
        <is>
          <t>08_SOURCE_REGISTER</t>
        </is>
      </c>
      <c r="D32" s="511" t="n"/>
      <c r="E32" s="280" t="inlineStr">
        <is>
          <t>Maintain official-source versions and reassess the workbook after material legal, guidance or Code changes.</t>
        </is>
      </c>
      <c r="F32" s="512" t="n"/>
      <c r="G32" s="511" t="n"/>
      <c r="H32" s="203" t="n"/>
    </row>
    <row r="33" ht="10.5" customHeight="1" s="342">
      <c r="A33" s="203" t="n"/>
      <c r="B33" s="203" t="n"/>
      <c r="C33" s="203" t="n"/>
      <c r="D33" s="203" t="n"/>
      <c r="E33" s="203" t="n"/>
      <c r="F33" s="203" t="n"/>
      <c r="G33" s="203" t="n"/>
      <c r="H33" s="203" t="n"/>
    </row>
    <row r="34" ht="22.5" customHeight="1" s="342">
      <c r="A34" s="203" t="n"/>
      <c r="B34" s="495" t="inlineStr">
        <is>
          <t>COMPLETION CUES</t>
        </is>
      </c>
      <c r="C34" s="496" t="n"/>
      <c r="D34" s="496" t="n"/>
      <c r="E34" s="496" t="n"/>
      <c r="F34" s="496" t="n"/>
      <c r="G34" s="497" t="n"/>
      <c r="H34" s="203" t="n"/>
    </row>
    <row r="35" ht="22.5" customHeight="1" s="342">
      <c r="A35" s="203" t="n"/>
      <c r="B35" s="504" t="inlineStr">
        <is>
          <t>YELLOW · INPUT</t>
        </is>
      </c>
      <c r="C35" s="505" t="n"/>
      <c r="D35" s="504" t="inlineStr">
        <is>
          <t>BLUE · COMPUTED / REFERENCE</t>
        </is>
      </c>
      <c r="E35" s="505" t="n"/>
      <c r="F35" s="504" t="inlineStr">
        <is>
          <t>RED · UNRESOLVED</t>
        </is>
      </c>
      <c r="G35" s="505" t="n"/>
      <c r="H35" s="203" t="n"/>
    </row>
    <row r="36" ht="20.25" customHeight="1" s="342">
      <c r="A36" s="203" t="n"/>
      <c r="B36" s="508" t="inlineStr">
        <is>
          <t>Enter facts, owners, decisions, evidence IDs, dates and review records.</t>
        </is>
      </c>
      <c r="C36" s="500" t="n"/>
      <c r="D36" s="498" t="inlineStr">
        <is>
          <t>Formula outputs and controlled references guide the workflow; they are not legal conclusions.</t>
        </is>
      </c>
      <c r="E36" s="500" t="n"/>
      <c r="F36" s="513" t="inlineStr">
        <is>
          <t>Resolve missing scope, blocked controls, failed tests or unapproved decisions before sign-off.</t>
        </is>
      </c>
      <c r="G36" s="500" t="n"/>
      <c r="H36" s="203" t="n"/>
    </row>
    <row r="37" ht="20.25" customHeight="1" s="342">
      <c r="A37" s="203" t="n"/>
      <c r="B37" s="501" t="n"/>
      <c r="C37" s="503" t="n"/>
      <c r="D37" s="501" t="n"/>
      <c r="E37" s="503" t="n"/>
      <c r="F37" s="501" t="n"/>
      <c r="G37" s="503" t="n"/>
      <c r="H37" s="203" t="n"/>
    </row>
    <row r="38" ht="10.5" customHeight="1" s="342">
      <c r="A38" s="203" t="n"/>
      <c r="B38" s="203" t="n"/>
      <c r="C38" s="203" t="n"/>
      <c r="D38" s="203" t="n"/>
      <c r="E38" s="203" t="n"/>
      <c r="F38" s="203" t="n"/>
      <c r="G38" s="203" t="n"/>
      <c r="H38" s="203" t="n"/>
    </row>
    <row r="39" ht="22.5" customHeight="1" s="342">
      <c r="A39" s="203" t="n"/>
      <c r="B39" s="495" t="inlineStr">
        <is>
          <t>KEY DATES AND STATUS</t>
        </is>
      </c>
      <c r="C39" s="496" t="n"/>
      <c r="D39" s="496" t="n"/>
      <c r="E39" s="496" t="n"/>
      <c r="F39" s="496" t="n"/>
      <c r="G39" s="497" t="n"/>
      <c r="H39" s="203" t="n"/>
    </row>
    <row r="40" ht="22.5" customHeight="1" s="342">
      <c r="A40" s="203" t="n"/>
      <c r="B40" s="504" t="inlineStr">
        <is>
          <t>2 AUGUST 2026</t>
        </is>
      </c>
      <c r="C40" s="505" t="n"/>
      <c r="D40" s="504" t="inlineStr">
        <is>
          <t>2 DECEMBER 2026</t>
        </is>
      </c>
      <c r="E40" s="505" t="n"/>
      <c r="F40" s="504" t="inlineStr">
        <is>
          <t>2 FEBRUARY 2027</t>
        </is>
      </c>
      <c r="G40" s="505" t="n"/>
      <c r="H40" s="203" t="n"/>
    </row>
    <row r="41" ht="22.5" customHeight="1" s="342">
      <c r="A41" s="203" t="n"/>
      <c r="B41" s="506" t="inlineStr">
        <is>
          <t>General Article 50 application date. Provider and deployer controls should be assessed against the system's role and deployment facts.</t>
        </is>
      </c>
      <c r="C41" s="500" t="n"/>
      <c r="D41" s="508" t="inlineStr">
        <is>
          <t>Limited Article 50(2) transition grace for eligible pre-application systems. Separate Article 5(1)(ba)–(bb) prohibitions also apply from this date.</t>
        </is>
      </c>
      <c r="E41" s="500" t="n"/>
      <c r="F41" s="514" t="inlineStr">
        <is>
          <t>Code interoperability milestone where applicable to signatories—not a general statutory Article 50 deadline.</t>
        </is>
      </c>
      <c r="G41" s="500" t="n"/>
      <c r="H41" s="203" t="n"/>
    </row>
    <row r="42" ht="22.5" customHeight="1" s="342">
      <c r="A42" s="203" t="n"/>
      <c r="B42" s="501" t="n"/>
      <c r="C42" s="503" t="n"/>
      <c r="D42" s="501" t="n"/>
      <c r="E42" s="503" t="n"/>
      <c r="F42" s="501" t="n"/>
      <c r="G42" s="503" t="n"/>
      <c r="H42" s="203" t="n"/>
    </row>
    <row r="43" ht="10.5" customHeight="1" s="342">
      <c r="A43" s="203" t="n"/>
      <c r="B43" s="203" t="n"/>
      <c r="C43" s="203" t="n"/>
      <c r="D43" s="203" t="n"/>
      <c r="E43" s="203" t="n"/>
      <c r="F43" s="203" t="n"/>
      <c r="G43" s="203" t="n"/>
      <c r="H43" s="203" t="n"/>
    </row>
    <row r="44" ht="22.5" customHeight="1" s="342">
      <c r="A44" s="203" t="n"/>
      <c r="B44" s="495" t="inlineStr">
        <is>
          <t>LEGAL AND ASSURANCE BOUNDARY</t>
        </is>
      </c>
      <c r="C44" s="496" t="n"/>
      <c r="D44" s="496" t="n"/>
      <c r="E44" s="496" t="n"/>
      <c r="F44" s="496" t="n"/>
      <c r="G44" s="497" t="n"/>
      <c r="H44" s="203" t="n"/>
    </row>
    <row r="45" ht="24" customHeight="1" s="342">
      <c r="A45" s="203" t="n"/>
      <c r="B45" s="515" t="inlineStr">
        <is>
          <t>Use this workbook as an operational control, evidence and decision record. It is not a legal opinion, certification or automatic compliance conclusion. Any exception route requires documented facts, the applicable legal basis, safeguards where required, evidence and independent authorised approval.</t>
        </is>
      </c>
      <c r="C45" s="516" t="n"/>
      <c r="D45" s="516" t="n"/>
      <c r="E45" s="516" t="n"/>
      <c r="F45" s="516" t="n"/>
      <c r="G45" s="517" t="n"/>
      <c r="H45" s="203" t="n"/>
    </row>
    <row r="46" ht="24" customHeight="1" s="342">
      <c r="A46" s="203" t="n"/>
      <c r="B46" s="518" t="n"/>
      <c r="C46" s="519" t="n"/>
      <c r="D46" s="519" t="n"/>
      <c r="E46" s="519" t="n"/>
      <c r="F46" s="519" t="n"/>
      <c r="G46" s="520" t="n"/>
      <c r="H46" s="203" t="n"/>
    </row>
    <row r="47" ht="10.5" customHeight="1" s="342">
      <c r="A47" s="203" t="n"/>
      <c r="B47" s="203" t="n"/>
      <c r="C47" s="203" t="n"/>
      <c r="D47" s="203" t="n"/>
      <c r="E47" s="203" t="n"/>
      <c r="F47" s="203" t="n"/>
      <c r="G47" s="203" t="n"/>
      <c r="H47" s="203" t="n"/>
    </row>
    <row r="48" ht="22.5" customHeight="1" s="342">
      <c r="A48" s="203" t="n"/>
      <c r="B48" s="495" t="inlineStr">
        <is>
          <t>OFFICIAL SOURCES</t>
        </is>
      </c>
      <c r="C48" s="496" t="n"/>
      <c r="D48" s="496" t="n"/>
      <c r="E48" s="496" t="n"/>
      <c r="F48" s="496" t="n"/>
      <c r="G48" s="497" t="n"/>
      <c r="H48" s="203" t="n"/>
    </row>
    <row r="49" ht="21" customHeight="1" s="342">
      <c r="A49" s="203" t="n"/>
      <c r="B49" s="521" t="inlineStr">
        <is>
          <t>Binding law: https://eur-lex.europa.eu/eli/reg/2024/1689/2026-07-27/eng</t>
        </is>
      </c>
      <c r="C49" s="512" t="n"/>
      <c r="D49" s="512" t="n"/>
      <c r="E49" s="512" t="n"/>
      <c r="F49" s="512" t="n"/>
      <c r="G49" s="511" t="n"/>
      <c r="H49" s="203" t="n"/>
    </row>
    <row r="50" ht="33" customHeight="1" s="342">
      <c r="A50" s="203" t="n"/>
      <c r="B50" s="522" t="inlineStr">
        <is>
          <t>Commission Guidelines C(2026) 5054 final: https://digital-strategy.ec.europa.eu/en/library/guidelines-transparency-obligations-providers-and-deployers-ai-systems</t>
        </is>
      </c>
      <c r="C50" s="512" t="n"/>
      <c r="D50" s="512" t="n"/>
      <c r="E50" s="512" t="n"/>
      <c r="F50" s="512" t="n"/>
      <c r="G50" s="511" t="n"/>
      <c r="H50" s="203" t="n"/>
    </row>
    <row r="51" ht="31.5" customHeight="1" s="342">
      <c r="A51" s="203" t="n"/>
      <c r="B51" s="523" t="inlineStr">
        <is>
          <t>START HERE  →  Complete 01_SYSTEM_PROFILE before editing downstream controls</t>
        </is>
      </c>
      <c r="C51" s="524" t="n"/>
      <c r="D51" s="524" t="n"/>
      <c r="E51" s="524" t="n"/>
      <c r="F51" s="524" t="n"/>
      <c r="G51" s="525" t="n"/>
      <c r="H51" s="203" t="n"/>
    </row>
    <row r="52" ht="18" customHeight="1" s="342">
      <c r="A52" s="203" t="n"/>
      <c r="B52" s="341" t="inlineStr">
        <is>
          <t>AZComply · Article 50 Transparency Control Workbook · Baseline 2026-09-04</t>
        </is>
      </c>
      <c r="H52" s="203" t="n"/>
    </row>
  </sheetData>
  <mergeCells count="65">
    <mergeCell ref="B2:G2"/>
    <mergeCell ref="E28:G28"/>
    <mergeCell ref="B16:C16"/>
    <mergeCell ref="D10:E10"/>
    <mergeCell ref="E19:G19"/>
    <mergeCell ref="F11:G13"/>
    <mergeCell ref="F10:G10"/>
    <mergeCell ref="C24:D24"/>
    <mergeCell ref="C30:D30"/>
    <mergeCell ref="D41:E42"/>
    <mergeCell ref="B23:G23"/>
    <mergeCell ref="E31:G31"/>
    <mergeCell ref="B1:G1"/>
    <mergeCell ref="F41:G42"/>
    <mergeCell ref="B45:G46"/>
    <mergeCell ref="D40:E40"/>
    <mergeCell ref="E30:G30"/>
    <mergeCell ref="B18:C18"/>
    <mergeCell ref="F40:G40"/>
    <mergeCell ref="C26:D26"/>
    <mergeCell ref="B44:G44"/>
    <mergeCell ref="B7:G8"/>
    <mergeCell ref="B34:G34"/>
    <mergeCell ref="B21:C21"/>
    <mergeCell ref="B36:C37"/>
    <mergeCell ref="C29:D29"/>
    <mergeCell ref="E27:G27"/>
    <mergeCell ref="C25:D25"/>
    <mergeCell ref="B11:C13"/>
    <mergeCell ref="B49:G49"/>
    <mergeCell ref="E26:G26"/>
    <mergeCell ref="B17:C17"/>
    <mergeCell ref="C31:D31"/>
    <mergeCell ref="B15:G15"/>
    <mergeCell ref="E25:G25"/>
    <mergeCell ref="F35:G35"/>
    <mergeCell ref="E16:G16"/>
    <mergeCell ref="B6:G6"/>
    <mergeCell ref="E32:G32"/>
    <mergeCell ref="D11:E13"/>
    <mergeCell ref="B51:G51"/>
    <mergeCell ref="B19:C19"/>
    <mergeCell ref="B41:C42"/>
    <mergeCell ref="C27:D27"/>
    <mergeCell ref="B10:C10"/>
    <mergeCell ref="B4:G4"/>
    <mergeCell ref="E18:G18"/>
    <mergeCell ref="B50:G50"/>
    <mergeCell ref="E29:G29"/>
    <mergeCell ref="E20:G20"/>
    <mergeCell ref="E21:G21"/>
    <mergeCell ref="B40:C40"/>
    <mergeCell ref="F36:G37"/>
    <mergeCell ref="B3:G3"/>
    <mergeCell ref="E24:G24"/>
    <mergeCell ref="C32:D32"/>
    <mergeCell ref="B20:C20"/>
    <mergeCell ref="E17:G17"/>
    <mergeCell ref="C28:D28"/>
    <mergeCell ref="D36:E37"/>
    <mergeCell ref="B52:G52"/>
    <mergeCell ref="B48:G48"/>
    <mergeCell ref="B35:C35"/>
    <mergeCell ref="B39:G39"/>
    <mergeCell ref="D35:E35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8" customWidth="1" style="342" min="1" max="1"/>
    <col width="47" customWidth="1" style="342" min="2" max="2"/>
    <col width="18" customWidth="1" style="342" min="3" max="3"/>
    <col width="42" customWidth="1" style="342" min="4" max="4"/>
    <col width="3" customWidth="1" style="342" min="5" max="5"/>
    <col width="24" customWidth="1" style="342" min="6" max="6"/>
    <col width="24" customWidth="1" style="342" min="7" max="7"/>
    <col width="17" customWidth="1" style="342" min="8" max="8"/>
  </cols>
  <sheetData>
    <row r="1" ht="30" customHeight="1" s="342">
      <c r="A1" s="4" t="inlineStr">
        <is>
          <t>System Profile &amp; Article 50 Applicability</t>
        </is>
      </c>
    </row>
    <row r="2" ht="28" customHeight="1" s="342">
      <c r="A2" s="7" t="inlineStr">
        <is>
          <t>Complete the yellow cells. Formula outputs identify potential duties and deadlines; channel/modality questions also route the correct disclosure templates. An authorised reviewer must approve scope and exceptions.</t>
        </is>
      </c>
    </row>
    <row r="3" ht="24" customHeight="1" s="342">
      <c r="A3" s="11" t="inlineStr">
        <is>
          <t>Article 50 applies from 2026-08-02 · Limited Article 50(2) legacy-system grace to 2026-12-02 · One assessed AI system per workbook</t>
        </is>
      </c>
      <c r="B3" s="502" t="n"/>
      <c r="C3" s="502" t="n"/>
      <c r="D3" s="502" t="n"/>
      <c r="E3" s="502" t="n"/>
      <c r="F3" s="502" t="n"/>
      <c r="G3" s="502" t="n"/>
      <c r="H3" s="50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 ht="24" customHeight="1" s="342">
      <c r="A5" s="13" t="inlineStr">
        <is>
          <t>Organisation and system identity</t>
        </is>
      </c>
      <c r="E5" s="2" t="n"/>
      <c r="F5" s="13" t="inlineStr">
        <is>
          <t>Computed Article 50 scope</t>
        </is>
      </c>
    </row>
    <row r="6" ht="32" customHeight="1" s="342">
      <c r="A6" s="17" t="inlineStr">
        <is>
          <t>Organisation legal name</t>
        </is>
      </c>
      <c r="B6" s="63" t="str"/>
      <c r="C6" s="526" t="n"/>
      <c r="D6" s="527" t="n"/>
      <c r="E6" s="2" t="n"/>
      <c r="F6" s="29" t="inlineStr">
        <is>
          <t>Paragraph</t>
        </is>
      </c>
      <c r="G6" s="29" t="inlineStr">
        <is>
          <t>Computed result</t>
        </is>
      </c>
      <c r="H6" s="29" t="inlineStr">
        <is>
          <t>Operational deadline</t>
        </is>
      </c>
    </row>
    <row r="7" ht="40" customHeight="1" s="342">
      <c r="A7" s="17" t="inlineStr">
        <is>
          <t>AI system name</t>
        </is>
      </c>
      <c r="B7" s="63" t="str"/>
      <c r="C7" s="526" t="n"/>
      <c r="D7" s="527" t="n"/>
      <c r="E7" s="2" t="n"/>
      <c r="F7" s="36" t="inlineStr">
        <is>
          <t>Article 50(1)</t>
        </is>
      </c>
      <c r="G7" s="41">
        <f>IF($B$10="Undetermined","Needs assessment",IF(OR($B$10="Provider",$B$10="Provider &amp; Deployer"),IF($C$20="Yes",IF(OR($C$21="Yes",$C$35="Yes"),"Exception route — verify","Applicable"),IF($C$20="No","Not applicable","Needs assessment")),"Not applicable"))</f>
        <v/>
      </c>
      <c r="H7" s="528">
        <f>IF(G7="Not applicable","",IF($B$13="",DATE(2026,8,2),MAX($B$13,DATE(2026,8,2))))</f>
        <v/>
      </c>
    </row>
    <row r="8" ht="40" customHeight="1" s="342">
      <c r="A8" s="17" t="inlineStr">
        <is>
          <t>Stable system ID</t>
        </is>
      </c>
      <c r="B8" s="63" t="str"/>
      <c r="C8" s="526" t="n"/>
      <c r="D8" s="527" t="n"/>
      <c r="E8" s="2" t="n"/>
      <c r="F8" s="71" t="inlineStr">
        <is>
          <t>Article 50(2)</t>
        </is>
      </c>
      <c r="G8" s="41">
        <f>IF($B$10="Undetermined","Needs assessment",IF(OR($B$10="Provider",$B$10="Provider &amp; Deployer"),IF(COUNTIF($C$22:$C$25,"Yes")&gt;0,IF(OR($C$26="Yes",$C$27="Yes",$C$36="Yes"),"Exception route — verify","Applicable"),IF(COUNTIF($C$22:$C$25,"Unsure")&gt;0,"Needs assessment","Not applicable")),"Not applicable"))</f>
        <v/>
      </c>
      <c r="H8" s="528">
        <f>IF(G8="Not applicable","",IF(G8="Exception route — verify",DATE(2026,8,2),IF($B$13="",DATE(2026,8,2),IF($B$13&lt;DATE(2026,8,2),DATE(2026,12,2),MAX($B$13,DATE(2026,8,2))))))</f>
        <v/>
      </c>
    </row>
    <row r="9" ht="40" customHeight="1" s="342">
      <c r="A9" s="17" t="inlineStr">
        <is>
          <t>Version / release</t>
        </is>
      </c>
      <c r="B9" s="63" t="str"/>
      <c r="C9" s="526" t="n"/>
      <c r="D9" s="527" t="n"/>
      <c r="E9" s="2" t="n"/>
      <c r="F9" s="71" t="inlineStr">
        <is>
          <t>Article 50(3)</t>
        </is>
      </c>
      <c r="G9" s="41">
        <f>IF($B$10="Undetermined","Needs assessment",IF(OR($B$10="Deployer",$B$10="Provider &amp; Deployer"),IF(COUNTIF($C$28:$C$29,"Yes")&gt;0,IF($C$37="Yes","Exception route — verify","Applicable"),IF(COUNTIF($C$28:$C$29,"Unsure")&gt;0,"Needs assessment","Not applicable")),"Not applicable"))</f>
        <v/>
      </c>
      <c r="H9" s="528">
        <f>IF(G9="Not applicable","",IF($B$13="",DATE(2026,8,2),MAX($B$13,DATE(2026,8,2))))</f>
        <v/>
      </c>
    </row>
    <row r="10" ht="40" customHeight="1" s="342">
      <c r="A10" s="17" t="inlineStr">
        <is>
          <t>Assessed entity role</t>
        </is>
      </c>
      <c r="B10" s="63" t="inlineStr">
        <is>
          <t>Undetermined</t>
        </is>
      </c>
      <c r="C10" s="526" t="n"/>
      <c r="D10" s="527" t="n"/>
      <c r="E10" s="2" t="n"/>
      <c r="F10" s="71" t="inlineStr">
        <is>
          <t>Article 50(4) — deepfakes</t>
        </is>
      </c>
      <c r="G10" s="41">
        <f>IF($B$10="Undetermined","Needs assessment",IF(OR($B$10="Deployer",$B$10="Provider &amp; Deployer"),IF($C$30="Yes",IF($C$38="Yes","Exception route — verify","Applicable"),IF($C$30="No","Not applicable","Needs assessment")),"Not applicable"))</f>
        <v/>
      </c>
      <c r="H10" s="528">
        <f>IF(G10="Not applicable","",IF($B$13="",DATE(2026,8,2),MAX($B$13,DATE(2026,8,2))))</f>
        <v/>
      </c>
    </row>
    <row r="11" ht="40" customHeight="1" s="342">
      <c r="A11" s="17" t="inlineStr">
        <is>
          <t>System provider (if different)</t>
        </is>
      </c>
      <c r="B11" s="63" t="str"/>
      <c r="C11" s="526" t="n"/>
      <c r="D11" s="527" t="n"/>
      <c r="E11" s="2" t="n"/>
      <c r="F11" s="71" t="inlineStr">
        <is>
          <t>Article 50(4) — public-interest text</t>
        </is>
      </c>
      <c r="G11" s="41">
        <f>IF($B$10="Undetermined","Needs assessment",IF(OR($B$10="Deployer",$B$10="Provider &amp; Deployer"),IF($C$32="Yes",IF(OR($C$39="Yes",AND($C$33="Yes",$C$34="Yes")),"Exception route — verify",IF(OR($C$33="Unsure",$C$34="Unsure"),"Needs assessment","Applicable")),IF($C$32="No","Not applicable","Needs assessment")),"Not applicable"))</f>
        <v/>
      </c>
      <c r="H11" s="528">
        <f>IF(G11="Not applicable","",IF($B$13="",DATE(2026,8,2),MAX($B$13,DATE(2026,8,2))))</f>
        <v/>
      </c>
    </row>
    <row r="12" ht="40" customHeight="1" s="342">
      <c r="A12" s="17" t="inlineStr">
        <is>
          <t>Intended purpose / system type</t>
        </is>
      </c>
      <c r="B12" s="63" t="str"/>
      <c r="C12" s="526" t="n"/>
      <c r="D12" s="527" t="n"/>
      <c r="E12" s="2" t="n"/>
      <c r="F12" s="71" t="inlineStr">
        <is>
          <t>Article 50(5)</t>
        </is>
      </c>
      <c r="G12" s="41">
        <f>IF(COUNTIF($G$7:$G$11,"Applicable")&gt;0,"Applicable",IF(COUNTIF($G$7:$G$11,"Needs assessment")&gt;0,"Needs assessment","Not applicable"))</f>
        <v/>
      </c>
      <c r="H12" s="528">
        <f>IF(G12="Not applicable","",DATE(2026,8,2))</f>
        <v/>
      </c>
    </row>
    <row r="13" ht="58" customHeight="1" s="342">
      <c r="A13" s="17" t="inlineStr">
        <is>
          <t>Placed on market / put into service</t>
        </is>
      </c>
      <c r="B13" s="529" t="n"/>
      <c r="C13" s="526" t="n"/>
      <c r="D13" s="527" t="n"/>
      <c r="E13" s="2" t="n"/>
      <c r="F13" s="2" t="n"/>
      <c r="G13" s="2" t="n"/>
      <c r="H13" s="2" t="n"/>
    </row>
    <row r="14" ht="24" customHeight="1" s="342">
      <c r="A14" s="17" t="inlineStr">
        <is>
          <t>Assessment owner</t>
        </is>
      </c>
      <c r="B14" s="63" t="str"/>
      <c r="C14" s="526" t="n"/>
      <c r="D14" s="527" t="n"/>
      <c r="E14" s="2" t="n"/>
      <c r="F14" s="13" t="inlineStr">
        <is>
          <t>Overall scope state</t>
        </is>
      </c>
    </row>
    <row r="15" ht="42" customHeight="1" s="342">
      <c r="A15" s="17" t="inlineStr">
        <is>
          <t>Member State(s) / EU audience</t>
        </is>
      </c>
      <c r="B15" s="63" t="str"/>
      <c r="C15" s="526" t="n"/>
      <c r="D15" s="527" t="n"/>
      <c r="E15" s="2" t="n"/>
      <c r="F15" s="85">
        <f>IF(OR($B$10="Undetermined",COUNTIF($C$20:$C$39,"Unsure")&gt;0),"INCOMPLETE — RESOLVE SCOPE QUESTIONS",IF(COUNTIF($G$7:$G$12,"Applicable")&gt;0,"ARTICLE 50 DUTIES IDENTIFIED",IF(COUNTIF($G$7:$G$11,"Exception route — verify")&gt;0,"EXCEPTIONS REQUIRE INDEPENDENT APPROVAL","NO ARTICLE 50 DUTIES IDENTIFIED — REVIEW")))</f>
        <v/>
      </c>
      <c r="G15" s="512" t="n"/>
      <c r="H15" s="511" t="n"/>
    </row>
    <row r="16" ht="42" customHeight="1" s="342">
      <c r="A16" s="17" t="inlineStr">
        <is>
          <t>Deployment / distribution channels</t>
        </is>
      </c>
      <c r="B16" s="63" t="str"/>
      <c r="C16" s="526" t="n"/>
      <c r="D16" s="527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530" t="inlineStr">
        <is>
          <t>Interpretation rule: an 'Exception route' does not close the issue. The corresponding exception control remains active until its facts, legal basis, safeguards and approval evidence are verified. The narrow B2B/industrial case comes from Commission guidance and must not be treated as an automatic statutory exemption.</t>
        </is>
      </c>
      <c r="G17" s="516" t="n"/>
      <c r="H17" s="517" t="n"/>
    </row>
    <row r="18" ht="24" customHeight="1" s="342">
      <c r="A18" s="13" t="inlineStr">
        <is>
          <t>Scope and exception questions</t>
        </is>
      </c>
      <c r="E18" s="2" t="n"/>
      <c r="F18" s="531" t="n"/>
      <c r="H18" s="532" t="n"/>
    </row>
    <row r="19" ht="32" customHeight="1" s="342">
      <c r="A19" s="29" t="inlineStr">
        <is>
          <t>Question ID</t>
        </is>
      </c>
      <c r="B19" s="29" t="inlineStr">
        <is>
          <t>Scope question</t>
        </is>
      </c>
      <c r="C19" s="29" t="inlineStr">
        <is>
          <t>Response</t>
        </is>
      </c>
      <c r="D19" s="29" t="inlineStr">
        <is>
          <t>Evidence / rationale / legal-basis reference</t>
        </is>
      </c>
      <c r="E19" s="2" t="n"/>
      <c r="F19" s="531" t="n"/>
      <c r="H19" s="532" t="n"/>
    </row>
    <row r="20" ht="46.5" customHeight="1" s="342">
      <c r="A20" s="42" t="inlineStr">
        <is>
          <t>S-01</t>
        </is>
      </c>
      <c r="B20" s="37" t="inlineStr">
        <is>
          <t>Is the AI system intended or designed to conduct a genuine two-way exchange directly with natural persons, including through AI-initiated messages, calls, outreach or scheduling conversations?</t>
        </is>
      </c>
      <c r="C20" s="63" t="inlineStr">
        <is>
          <t>Unsure</t>
        </is>
      </c>
      <c r="D20" s="63" t="str"/>
      <c r="E20" s="2" t="n"/>
      <c r="F20" s="518" t="n"/>
      <c r="G20" s="519" t="n"/>
      <c r="H20" s="520" t="n"/>
    </row>
    <row r="21" ht="54" customHeight="1" s="342">
      <c r="A21" s="42" t="inlineStr">
        <is>
          <t>S-02</t>
        </is>
      </c>
      <c r="B21" s="72" t="inlineStr">
        <is>
          <t>Is the interaction obviously artificial to a reasonably well-informed, observant and circumspect natural person?</t>
        </is>
      </c>
      <c r="C21" s="63" t="inlineStr">
        <is>
          <t>Unsure</t>
        </is>
      </c>
      <c r="D21" s="63" t="str"/>
      <c r="E21" s="2" t="n"/>
      <c r="F21" s="2" t="n"/>
      <c r="G21" s="2" t="n"/>
      <c r="H21" s="2" t="n"/>
    </row>
    <row r="22" ht="54" customHeight="1" s="342">
      <c r="A22" s="42" t="inlineStr">
        <is>
          <t>S-03</t>
        </is>
      </c>
      <c r="B22" s="72" t="inlineStr">
        <is>
          <t>Does the system generate or materially manipulate synthetic text?</t>
        </is>
      </c>
      <c r="C22" s="63" t="inlineStr">
        <is>
          <t>Unsure</t>
        </is>
      </c>
      <c r="D22" s="63" t="str"/>
      <c r="E22" s="2" t="n"/>
      <c r="F22" s="2" t="n"/>
      <c r="G22" s="2" t="n"/>
      <c r="H22" s="2" t="n"/>
    </row>
    <row r="23" ht="54" customHeight="1" s="342">
      <c r="A23" s="42" t="inlineStr">
        <is>
          <t>S-04</t>
        </is>
      </c>
      <c r="B23" s="72" t="inlineStr">
        <is>
          <t>Does the system generate or materially manipulate synthetic images?</t>
        </is>
      </c>
      <c r="C23" s="63" t="inlineStr">
        <is>
          <t>Unsure</t>
        </is>
      </c>
      <c r="D23" s="63" t="str"/>
      <c r="E23" s="2" t="n"/>
      <c r="F23" s="2" t="n"/>
      <c r="G23" s="2" t="n"/>
      <c r="H23" s="2" t="n"/>
    </row>
    <row r="24" ht="54" customHeight="1" s="342">
      <c r="A24" s="42" t="inlineStr">
        <is>
          <t>S-05</t>
        </is>
      </c>
      <c r="B24" s="72" t="inlineStr">
        <is>
          <t>Does the system generate or materially manipulate synthetic audio?</t>
        </is>
      </c>
      <c r="C24" s="63" t="inlineStr">
        <is>
          <t>Unsure</t>
        </is>
      </c>
      <c r="D24" s="63" t="str"/>
      <c r="E24" s="2" t="n"/>
      <c r="F24" s="2" t="n"/>
      <c r="G24" s="2" t="n"/>
      <c r="H24" s="2" t="n"/>
    </row>
    <row r="25" ht="54" customHeight="1" s="342">
      <c r="A25" s="42" t="inlineStr">
        <is>
          <t>S-06</t>
        </is>
      </c>
      <c r="B25" s="72" t="inlineStr">
        <is>
          <t>Does the system generate or materially manipulate synthetic video?</t>
        </is>
      </c>
      <c r="C25" s="63" t="inlineStr">
        <is>
          <t>Unsure</t>
        </is>
      </c>
      <c r="D25" s="63" t="str"/>
      <c r="E25" s="2" t="n"/>
      <c r="F25" s="2" t="n"/>
      <c r="G25" s="2" t="n"/>
      <c r="H25" s="2" t="n"/>
    </row>
    <row r="26" ht="54" customHeight="1" s="342">
      <c r="A26" s="42" t="inlineStr">
        <is>
          <t>S-07</t>
        </is>
      </c>
      <c r="B26" s="72" t="inlineStr">
        <is>
          <t>Is the relevant output limited to standard editing or non-substantial alteration of the deployer's input?</t>
        </is>
      </c>
      <c r="C26" s="63" t="inlineStr">
        <is>
          <t>Unsure</t>
        </is>
      </c>
      <c r="D26" s="63" t="str"/>
      <c r="E26" s="2" t="n"/>
      <c r="F26" s="2" t="n"/>
      <c r="G26" s="2" t="n"/>
      <c r="H26" s="2" t="n"/>
    </row>
    <row r="27" ht="54" customHeight="1" s="342">
      <c r="A27" s="42" t="inlineStr">
        <is>
          <t>S-08</t>
        </is>
      </c>
      <c r="B27" s="72" t="inlineStr">
        <is>
          <t>Is the narrow Commission-guidelines B2B/industrial case being claimed (strictly technical, limited professional audience, no external sharing, safeguards)?</t>
        </is>
      </c>
      <c r="C27" s="63" t="inlineStr">
        <is>
          <t>Unsure</t>
        </is>
      </c>
      <c r="D27" s="63" t="str"/>
      <c r="E27" s="2" t="n"/>
      <c r="F27" s="2" t="n"/>
      <c r="G27" s="2" t="n"/>
      <c r="H27" s="2" t="n"/>
    </row>
    <row r="28" ht="54" customHeight="1" s="342">
      <c r="A28" s="42" t="inlineStr">
        <is>
          <t>S-09</t>
        </is>
      </c>
      <c r="B28" s="72" t="inlineStr">
        <is>
          <t>Does the assessed entity deploy an emotion-recognition system?</t>
        </is>
      </c>
      <c r="C28" s="63" t="inlineStr">
        <is>
          <t>Unsure</t>
        </is>
      </c>
      <c r="D28" s="63" t="str"/>
      <c r="E28" s="2" t="n"/>
      <c r="F28" s="2" t="n"/>
      <c r="G28" s="2" t="n"/>
      <c r="H28" s="2" t="n"/>
    </row>
    <row r="29" ht="54" customHeight="1" s="342">
      <c r="A29" s="42" t="inlineStr">
        <is>
          <t>S-10</t>
        </is>
      </c>
      <c r="B29" s="72" t="inlineStr">
        <is>
          <t>Does the assessed entity deploy a biometric-categorisation system?</t>
        </is>
      </c>
      <c r="C29" s="63" t="inlineStr">
        <is>
          <t>Unsure</t>
        </is>
      </c>
      <c r="D29" s="63" t="str"/>
      <c r="E29" s="2" t="n"/>
      <c r="F29" s="2" t="n"/>
      <c r="G29" s="2" t="n"/>
      <c r="H29" s="2" t="n"/>
    </row>
    <row r="30" ht="54" customHeight="1" s="342">
      <c r="A30" s="42" t="inlineStr">
        <is>
          <t>S-11</t>
        </is>
      </c>
      <c r="B30" s="72" t="inlineStr">
        <is>
          <t>For professional purposes, does the entity use AI to create/manipulate image, audio or video that may constitute a deepfake?</t>
        </is>
      </c>
      <c r="C30" s="63" t="inlineStr">
        <is>
          <t>Unsure</t>
        </is>
      </c>
      <c r="D30" s="63" t="str"/>
      <c r="E30" s="2" t="n"/>
      <c r="F30" s="2" t="n"/>
      <c r="G30" s="2" t="n"/>
      <c r="H30" s="2" t="n"/>
    </row>
    <row r="31" ht="54" customHeight="1" s="342">
      <c r="A31" s="42" t="inlineStr">
        <is>
          <t>S-12</t>
        </is>
      </c>
      <c r="B31" s="72" t="inlineStr">
        <is>
          <t>Is the deepfake part of an evidently artistic, creative, satirical, fictional or analogous work/programme?</t>
        </is>
      </c>
      <c r="C31" s="63" t="inlineStr">
        <is>
          <t>Unsure</t>
        </is>
      </c>
      <c r="D31" s="63" t="str"/>
      <c r="E31" s="2" t="n"/>
      <c r="F31" s="2" t="n"/>
      <c r="G31" s="2" t="n"/>
      <c r="H31" s="2" t="n"/>
    </row>
    <row r="32" ht="54" customHeight="1" s="342">
      <c r="A32" s="42" t="inlineStr">
        <is>
          <t>S-13</t>
        </is>
      </c>
      <c r="B32" s="72" t="inlineStr">
        <is>
          <t>Does the entity publish AI-generated/manipulated text to inform the public on a matter of public interest?</t>
        </is>
      </c>
      <c r="C32" s="63" t="inlineStr">
        <is>
          <t>Unsure</t>
        </is>
      </c>
      <c r="D32" s="63" t="str"/>
      <c r="E32" s="2" t="n"/>
      <c r="F32" s="2" t="n"/>
      <c r="G32" s="2" t="n"/>
      <c r="H32" s="2" t="n"/>
    </row>
    <row r="33" ht="54" customHeight="1" s="342">
      <c r="A33" s="42" t="inlineStr">
        <is>
          <t>S-14</t>
        </is>
      </c>
      <c r="B33" s="72" t="inlineStr">
        <is>
          <t>Has the public-interest text undergone substantive human review or editorial control before publication?</t>
        </is>
      </c>
      <c r="C33" s="63" t="inlineStr">
        <is>
          <t>Unsure</t>
        </is>
      </c>
      <c r="D33" s="63" t="str"/>
      <c r="E33" s="2" t="n"/>
      <c r="F33" s="2" t="n"/>
      <c r="G33" s="2" t="n"/>
      <c r="H33" s="2" t="n"/>
    </row>
    <row r="34" ht="54" customHeight="1" s="342">
      <c r="A34" s="42" t="inlineStr">
        <is>
          <t>S-15</t>
        </is>
      </c>
      <c r="B34" s="72" t="inlineStr">
        <is>
          <t>Does a natural or legal person hold ultimate editorial responsibility for that publication?</t>
        </is>
      </c>
      <c r="C34" s="63" t="inlineStr">
        <is>
          <t>Unsure</t>
        </is>
      </c>
      <c r="D34" s="63" t="str"/>
      <c r="E34" s="2" t="n"/>
      <c r="F34" s="2" t="n"/>
      <c r="G34" s="2" t="n"/>
      <c r="H34" s="2" t="n"/>
    </row>
    <row r="35" ht="54" customHeight="1" s="342">
      <c r="A35" s="42" t="inlineStr">
        <is>
          <t>S-16</t>
        </is>
      </c>
      <c r="B35" s="72" t="inlineStr">
        <is>
          <t>Is an Article 50(1) law-enforcement exception claimed under a specific authorising law and safeguards?</t>
        </is>
      </c>
      <c r="C35" s="63" t="inlineStr">
        <is>
          <t>Unsure</t>
        </is>
      </c>
      <c r="D35" s="63" t="str"/>
      <c r="E35" s="2" t="n"/>
      <c r="F35" s="2" t="n"/>
      <c r="G35" s="2" t="n"/>
      <c r="H35" s="2" t="n"/>
    </row>
    <row r="36" ht="54" customHeight="1" s="342">
      <c r="A36" s="42" t="inlineStr">
        <is>
          <t>S-17</t>
        </is>
      </c>
      <c r="B36" s="72" t="inlineStr">
        <is>
          <t>Is an Article 50(2) law-enforcement exception claimed under a specific authorising law?</t>
        </is>
      </c>
      <c r="C36" s="63" t="inlineStr">
        <is>
          <t>Unsure</t>
        </is>
      </c>
      <c r="D36" s="63" t="str"/>
      <c r="E36" s="2" t="n"/>
      <c r="F36" s="2" t="n"/>
      <c r="G36" s="2" t="n"/>
      <c r="H36" s="2" t="n"/>
    </row>
    <row r="37" ht="54" customHeight="1" s="342">
      <c r="A37" s="42" t="inlineStr">
        <is>
          <t>S-18</t>
        </is>
      </c>
      <c r="B37" s="72" t="inlineStr">
        <is>
          <t>Is an Article 50(3) law-enforcement exception claimed under applicable law and safeguards?</t>
        </is>
      </c>
      <c r="C37" s="63" t="inlineStr">
        <is>
          <t>Unsure</t>
        </is>
      </c>
      <c r="D37" s="63" t="str"/>
      <c r="E37" s="2" t="n"/>
      <c r="F37" s="2" t="n"/>
      <c r="G37" s="2" t="n"/>
      <c r="H37" s="2" t="n"/>
    </row>
    <row r="38" ht="40.5" customHeight="1" s="342">
      <c r="A38" s="42" t="inlineStr">
        <is>
          <t>S-19D</t>
        </is>
      </c>
      <c r="B38" s="72" t="inlineStr">
        <is>
          <t>For the deepfake use, is an Article 50(4) law-enforcement exception claimed under a specific authorising law?</t>
        </is>
      </c>
      <c r="C38" s="63" t="inlineStr">
        <is>
          <t>Unsure</t>
        </is>
      </c>
      <c r="D38" s="63" t="n"/>
      <c r="E38" s="2" t="n"/>
      <c r="F38" s="2" t="n"/>
      <c r="G38" s="2" t="n"/>
      <c r="H38" s="2" t="n"/>
    </row>
    <row r="39" ht="40.5" customHeight="1" s="342">
      <c r="A39" s="42" t="inlineStr">
        <is>
          <t>S-19T</t>
        </is>
      </c>
      <c r="B39" s="72" t="inlineStr">
        <is>
          <t>For the public-interest-text use, is an Article 50(4) law-enforcement exception claimed under a specific authorising law?</t>
        </is>
      </c>
      <c r="C39" s="63" t="inlineStr">
        <is>
          <t>Unsure</t>
        </is>
      </c>
      <c r="D39" s="63" t="n"/>
      <c r="E39" s="2" t="n"/>
      <c r="F39" s="2" t="n"/>
      <c r="G39" s="2" t="n"/>
      <c r="H39" s="2" t="n"/>
    </row>
    <row r="40" ht="33" customHeight="1" s="342">
      <c r="A40" s="42" t="inlineStr">
        <is>
          <t>S-20</t>
        </is>
      </c>
      <c r="B40" s="72" t="inlineStr">
        <is>
          <t>Has the organisation signed the approved Code of Practice on Transparency of AI-generated Content?</t>
        </is>
      </c>
      <c r="C40" s="63" t="inlineStr">
        <is>
          <t>Unknown</t>
        </is>
      </c>
      <c r="D40" s="63" t="n"/>
      <c r="E40" s="2" t="n"/>
      <c r="F40" s="2" t="n"/>
      <c r="G40" s="2" t="n"/>
      <c r="H40" s="2" t="n"/>
    </row>
    <row r="41" ht="33" customHeight="1" s="342">
      <c r="A41" s="42" t="inlineStr">
        <is>
          <t>S-21</t>
        </is>
      </c>
      <c r="B41" s="72" t="inlineStr">
        <is>
          <t>Are children or other vulnerable/low-literacy groups reasonably foreseeable in the audience?</t>
        </is>
      </c>
      <c r="C41" s="63" t="inlineStr">
        <is>
          <t>Unsure</t>
        </is>
      </c>
      <c r="D41" s="63" t="n"/>
      <c r="E41" s="2" t="n"/>
      <c r="F41" s="2" t="n"/>
      <c r="G41" s="2" t="n"/>
      <c r="H41" s="2" t="n"/>
    </row>
    <row r="42" ht="33" customHeight="1" s="342">
      <c r="A42" s="196" t="inlineStr">
        <is>
          <t>S-22</t>
        </is>
      </c>
      <c r="B42" s="193" t="inlineStr">
        <is>
          <t>Has the applicable accessibility-law assessment been completed for the notice/content/service?</t>
        </is>
      </c>
      <c r="C42" s="198" t="inlineStr">
        <is>
          <t>Unsure</t>
        </is>
      </c>
      <c r="D42" s="198" t="n"/>
      <c r="E42" s="2" t="n"/>
      <c r="F42" s="2" t="n"/>
      <c r="G42" s="2" t="n"/>
      <c r="H42" s="2" t="n"/>
    </row>
    <row r="43" ht="42" customHeight="1" s="342">
      <c r="A43" s="471" t="inlineStr">
        <is>
          <t>S-23</t>
        </is>
      </c>
      <c r="B43" s="474" t="inlineStr">
        <is>
          <t>Does direct natural-person interaction occur through text/chat/web/app messaging?</t>
        </is>
      </c>
      <c r="C43" s="477" t="inlineStr">
        <is>
          <t>Unsure</t>
        </is>
      </c>
      <c r="D43" s="477" t="n"/>
      <c r="E43" s="2" t="n"/>
      <c r="F43" s="2" t="n"/>
      <c r="G43" s="2" t="n"/>
      <c r="H43" s="2" t="n"/>
    </row>
    <row r="44" ht="42" customHeight="1" s="342">
      <c r="A44" s="472" t="inlineStr">
        <is>
          <t>S-24</t>
        </is>
      </c>
      <c r="B44" s="475" t="inlineStr">
        <is>
          <t>Does direct natural-person interaction occur through voice/telephone/audio conversation?</t>
        </is>
      </c>
      <c r="C44" s="478" t="inlineStr">
        <is>
          <t>Unsure</t>
        </is>
      </c>
      <c r="D44" s="478" t="n"/>
      <c r="E44" s="2" t="n"/>
      <c r="F44" s="2" t="n"/>
      <c r="G44" s="2" t="n"/>
      <c r="H44" s="2" t="n"/>
    </row>
  </sheetData>
  <mergeCells count="20">
    <mergeCell ref="A5:D5"/>
    <mergeCell ref="B11:D11"/>
    <mergeCell ref="B14:D14"/>
    <mergeCell ref="F5:H5"/>
    <mergeCell ref="B8:D8"/>
    <mergeCell ref="B13:D13"/>
    <mergeCell ref="A1:H1"/>
    <mergeCell ref="B10:D10"/>
    <mergeCell ref="B9:D9"/>
    <mergeCell ref="B15:D15"/>
    <mergeCell ref="B6:D6"/>
    <mergeCell ref="A3:H3"/>
    <mergeCell ref="F14:H14"/>
    <mergeCell ref="A2:H2"/>
    <mergeCell ref="B7:D7"/>
    <mergeCell ref="B16:D16"/>
    <mergeCell ref="F17:H20"/>
    <mergeCell ref="A18:D18"/>
    <mergeCell ref="B12:D12"/>
    <mergeCell ref="F15:H15"/>
  </mergeCells>
  <conditionalFormatting sqref="G7:G12">
    <cfRule type="containsText" priority="1" operator="containsText" dxfId="0" text="Applicable"/>
    <cfRule type="containsText" priority="2" operator="containsText" dxfId="1" text="Needs assessment"/>
    <cfRule type="containsText" priority="3" operator="containsText" dxfId="2" text="Exception"/>
    <cfRule type="containsText" priority="4" operator="containsText" dxfId="3" text="Optional"/>
    <cfRule type="containsText" priority="5" operator="containsText" dxfId="4" text="Not applicable"/>
  </conditionalFormatting>
  <conditionalFormatting sqref="C20:C41">
    <cfRule type="containsText" priority="6" operator="containsText" dxfId="0" text="Applicable"/>
    <cfRule type="containsText" priority="7" operator="containsText" dxfId="1" text="Needs assessment"/>
    <cfRule type="containsText" priority="8" operator="containsText" dxfId="2" text="Exception"/>
    <cfRule type="containsText" priority="9" operator="containsText" dxfId="3" text="Optional"/>
    <cfRule type="containsText" priority="10" operator="containsText" dxfId="4" text="Not applicable"/>
  </conditionalFormatting>
  <dataValidations count="8">
    <dataValidation sqref="B10" showDropDown="0" showInputMessage="0" showErrorMessage="0" allowBlank="0" type="list">
      <formula1>"Provider,Deployer,Provider &amp; Deployer,Undetermined"</formula1>
    </dataValidation>
    <dataValidation sqref="C20:C38" showDropDown="0" showInputMessage="0" showErrorMessage="0" allowBlank="0" type="list">
      <formula1>"Yes,No,Unsure,Not applicable"</formula1>
    </dataValidation>
    <dataValidation sqref="C39" showDropDown="0" showInputMessage="0" showErrorMessage="0" allowBlank="0" type="list">
      <formula1>"Yes,No,Planned,Unknown"</formula1>
    </dataValidation>
    <dataValidation sqref="C40:C41" showDropDown="0" showInputMessage="0" showErrorMessage="0" allowBlank="0" type="list">
      <formula1>"Yes,No,Unsure,Not applicable"</formula1>
    </dataValidation>
    <dataValidation sqref="C20:C39" showDropDown="0" showInputMessage="0" showErrorMessage="0" allowBlank="0" type="list">
      <formula1>"Yes,No,Unsure"</formula1>
    </dataValidation>
    <dataValidation sqref="C40" showDropDown="0" showInputMessage="0" showErrorMessage="0" allowBlank="0" type="list">
      <formula1>"Yes,No,Planned,Unknown"</formula1>
    </dataValidation>
    <dataValidation sqref="C41:C42" showDropDown="0" showInputMessage="0" showErrorMessage="0" allowBlank="0" type="list">
      <formula1>"Yes,No,Unsure"</formula1>
    </dataValidation>
    <dataValidation sqref="C43:C44" showDropDown="0" showInputMessage="0" showErrorMessage="0" allowBlank="0" type="list">
      <formula1>"Yes,No,Unsure"</formula1>
    </dataValidation>
  </dataValidations>
  <pageMargins left="0.25" right="0.25" top="0.5" bottom="0.5" header="0.3" footer="0.3"/>
  <pageSetup orientation="portrait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style="342" min="1" max="1"/>
    <col width="20" customWidth="1" style="342" min="2" max="2"/>
    <col width="18" customWidth="1" style="342" min="3" max="3"/>
    <col width="18" customWidth="1" style="342" min="4" max="4"/>
    <col width="18" customWidth="1" style="342" min="5" max="5"/>
    <col width="46" customWidth="1" style="342" min="6" max="6"/>
    <col width="36" customWidth="1" style="342" min="7" max="7"/>
    <col width="18" customWidth="1" style="342" min="8" max="8"/>
    <col width="13" customWidth="1" style="342" min="9" max="9"/>
    <col width="15" customWidth="1" style="342" min="10" max="10"/>
    <col width="20" customWidth="1" style="342" min="11" max="11"/>
    <col width="13" customWidth="1" style="342" min="12" max="12"/>
    <col width="34" customWidth="1" style="342" min="13" max="13"/>
    <col width="18" customWidth="1" style="342" min="14" max="14"/>
  </cols>
  <sheetData>
    <row r="1" ht="30" customHeight="1" s="342">
      <c r="A1" s="4" t="inlineStr">
        <is>
          <t>Article 50 Control Matrix</t>
        </is>
      </c>
      <c r="N1" s="479" t="n"/>
    </row>
    <row r="2" ht="28" customHeight="1" s="342">
      <c r="A2" s="7" t="inlineStr">
        <is>
          <t>Binding law, binding exception conditions, Commission guidance, voluntary Code commitments and cross-law checkpoints are deliberately separated.</t>
        </is>
      </c>
      <c r="N2" s="485" t="n"/>
    </row>
    <row r="3" ht="24" customHeight="1" s="342">
      <c r="A3" s="11" t="inlineStr">
        <is>
          <t>Status is user-controlled · Applicability/deadlines are formula-driven · Evidence state is computed from 06_EVIDENCE_REGISTER using exact Linked item ID matches.</t>
        </is>
      </c>
      <c r="B3" s="502" t="n"/>
      <c r="C3" s="502" t="n"/>
      <c r="D3" s="502" t="n"/>
      <c r="E3" s="502" t="n"/>
      <c r="F3" s="502" t="n"/>
      <c r="G3" s="502" t="n"/>
      <c r="H3" s="502" t="n"/>
      <c r="I3" s="502" t="n"/>
      <c r="J3" s="502" t="n"/>
      <c r="K3" s="502" t="n"/>
      <c r="L3" s="502" t="n"/>
      <c r="M3" s="502" t="n"/>
      <c r="N3" s="494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494" t="n"/>
    </row>
    <row r="5" ht="32" customHeight="1" s="342">
      <c r="A5" s="29" t="inlineStr">
        <is>
          <t>Control ID</t>
        </is>
      </c>
      <c r="B5" s="29" t="inlineStr">
        <is>
          <t>Legal / guidance basis</t>
        </is>
      </c>
      <c r="C5" s="29" t="inlineStr">
        <is>
          <t>Requirement level</t>
        </is>
      </c>
      <c r="D5" s="29" t="inlineStr">
        <is>
          <t>Legal addressee</t>
        </is>
      </c>
      <c r="E5" s="29" t="inlineStr">
        <is>
          <t>Applicability</t>
        </is>
      </c>
      <c r="F5" s="29" t="inlineStr">
        <is>
          <t>Control objective / expected outcome</t>
        </is>
      </c>
      <c r="G5" s="29" t="inlineStr">
        <is>
          <t>Minimum evidence</t>
        </is>
      </c>
      <c r="H5" s="29" t="inlineStr">
        <is>
          <t>Owner</t>
        </is>
      </c>
      <c r="I5" s="29" t="inlineStr">
        <is>
          <t>Deadline</t>
        </is>
      </c>
      <c r="J5" s="29" t="inlineStr">
        <is>
          <t>Status</t>
        </is>
      </c>
      <c r="K5" s="29" t="inlineStr">
        <is>
          <t>Evidence ID(s)</t>
        </is>
      </c>
      <c r="L5" s="29" t="inlineStr">
        <is>
          <t>Last verified</t>
        </is>
      </c>
      <c r="M5" s="29" t="inlineStr">
        <is>
          <t>Notes / remediation</t>
        </is>
      </c>
      <c r="N5" s="484" t="inlineStr">
        <is>
          <t>Evidence state</t>
        </is>
      </c>
    </row>
    <row r="6" ht="66" customHeight="1" s="342">
      <c r="A6" s="121" t="inlineStr">
        <is>
          <t>A50-1-01</t>
        </is>
      </c>
      <c r="B6" s="37" t="inlineStr">
        <is>
          <t>Art. 50(1), 50(5)</t>
        </is>
      </c>
      <c r="C6" s="37" t="inlineStr">
        <is>
          <t>Binding law</t>
        </is>
      </c>
      <c r="D6" s="37" t="inlineStr">
        <is>
          <t>Provider</t>
        </is>
      </c>
      <c r="E6" s="41">
        <f>IF('01_SYSTEM_PROFILE'!$G$7="Applicable","Applicable",IF('01_SYSTEM_PROFILE'!$G$7="Needs assessment","Needs assessment","Not applicable"))</f>
        <v/>
      </c>
      <c r="F6" s="37" t="inlineStr">
        <is>
          <t>Embed an explicit, system-specific notice that the interacting counterpart is an AI system.</t>
        </is>
      </c>
      <c r="G6" s="37" t="inlineStr">
        <is>
          <t>UX specification; live screenshot/video; notice version</t>
        </is>
      </c>
      <c r="H6" s="63" t="str"/>
      <c r="I6" s="528">
        <f>IF(OR(E6="Not applicable",E6="Optional"),"",'01_SYSTEM_PROFILE'!$H$7)</f>
        <v/>
      </c>
      <c r="J6" s="63" t="inlineStr">
        <is>
          <t>Not assessed</t>
        </is>
      </c>
      <c r="K6" s="63" t="str"/>
      <c r="L6" s="529" t="n"/>
      <c r="M6" s="63" t="str"/>
      <c r="N6" s="469">
        <f>IF(A6="","",IF(OR(E6="Not applicable",E6="Optional"),"N/A",IF((COUNTIFS('06_EVIDENCE_REGISTER'!$B$6:$B$200,A6,'06_EVIDENCE_REGISTER'!$L$6:$L$200,"Current")-COUNTIFS('06_EVIDENCE_REGISTER'!$B$6:$B$200,A6,'06_EVIDENCE_REGISTER'!$L$6:$L$200,"Current",'06_EVIDENCE_REGISTER'!$J$6:$J$200,"&lt;"&amp;TODAY(),'06_EVIDENCE_REGISTER'!$J$6:$J$200,"&lt;&gt;"))&gt;0,"Current","Missing / stale")))</f>
        <v/>
      </c>
    </row>
    <row r="7" ht="66" customHeight="1" s="342">
      <c r="A7" s="122" t="inlineStr">
        <is>
          <t>A50-1-02</t>
        </is>
      </c>
      <c r="B7" s="72" t="inlineStr">
        <is>
          <t>Art. 50(1), 50(5)</t>
        </is>
      </c>
      <c r="C7" s="72" t="inlineStr">
        <is>
          <t>Binding law</t>
        </is>
      </c>
      <c r="D7" s="72" t="inlineStr">
        <is>
          <t>Provider</t>
        </is>
      </c>
      <c r="E7" s="41">
        <f>IF('01_SYSTEM_PROFILE'!$G$7="Applicable","Applicable",IF('01_SYSTEM_PROFILE'!$G$7="Needs assessment","Needs assessment","Not applicable"))</f>
        <v/>
      </c>
      <c r="F7" s="72" t="inlineStr">
        <is>
          <t>Provide the notice no later than each natural person's first interaction, clearly, distinguishably and accessibly.</t>
        </is>
      </c>
      <c r="G7" s="72" t="inlineStr">
        <is>
          <t>Channel test; accessibility review; language variants</t>
        </is>
      </c>
      <c r="H7" s="63" t="str"/>
      <c r="I7" s="528">
        <f>IF(OR(E7="Not applicable",E7="Optional"),"",'01_SYSTEM_PROFILE'!$H$7)</f>
        <v/>
      </c>
      <c r="J7" s="63" t="inlineStr">
        <is>
          <t>Not assessed</t>
        </is>
      </c>
      <c r="K7" s="63" t="str"/>
      <c r="L7" s="529" t="n"/>
      <c r="M7" s="63" t="str"/>
      <c r="N7" s="493">
        <f>IF(A7="","",IF(OR(E7="Not applicable",E7="Optional"),"N/A",IF((COUNTIFS('06_EVIDENCE_REGISTER'!$B$6:$B$200,A7,'06_EVIDENCE_REGISTER'!$L$6:$L$200,"Current")-COUNTIFS('06_EVIDENCE_REGISTER'!$B$6:$B$200,A7,'06_EVIDENCE_REGISTER'!$L$6:$L$200,"Current",'06_EVIDENCE_REGISTER'!$J$6:$J$200,"&lt;"&amp;TODAY(),'06_EVIDENCE_REGISTER'!$J$6:$J$200,"&lt;&gt;"))&gt;0,"Current","Missing / stale")))</f>
        <v/>
      </c>
    </row>
    <row r="8" ht="66" customHeight="1" s="342">
      <c r="A8" s="122" t="inlineStr">
        <is>
          <t>G50-1-01</t>
        </is>
      </c>
      <c r="B8" s="72" t="inlineStr">
        <is>
          <t>Guidelines §§32–40</t>
        </is>
      </c>
      <c r="C8" s="72" t="inlineStr">
        <is>
          <t>Commission guidance</t>
        </is>
      </c>
      <c r="D8" s="72" t="inlineStr">
        <is>
          <t>Provider</t>
        </is>
      </c>
      <c r="E8" s="41">
        <f>IF('01_SYSTEM_PROFILE'!$G$7="Applicable","Applicable",IF('01_SYSTEM_PROFILE'!$G$7="Needs assessment","Needs assessment","Not applicable"))</f>
        <v/>
      </c>
      <c r="F8" s="72" t="inlineStr">
        <is>
          <t>Use in-context wording; do not rely only on terms, documentation, metadata, an ambiguous 'assistant' label or a generic site-wide AI statement.</t>
        </is>
      </c>
      <c r="G8" s="72" t="inlineStr">
        <is>
          <t>Design review; approved copy; usability evidence</t>
        </is>
      </c>
      <c r="H8" s="63" t="str"/>
      <c r="I8" s="528">
        <f>IF(OR(E8="Not applicable",E8="Optional"),"",'01_SYSTEM_PROFILE'!$H$7)</f>
        <v/>
      </c>
      <c r="J8" s="63" t="inlineStr">
        <is>
          <t>Not assessed</t>
        </is>
      </c>
      <c r="K8" s="63" t="str"/>
      <c r="L8" s="529" t="n"/>
      <c r="M8" s="63" t="str"/>
      <c r="N8" s="493">
        <f>IF(A8="","",IF(OR(E8="Not applicable",E8="Optional"),"N/A",IF((COUNTIFS('06_EVIDENCE_REGISTER'!$B$6:$B$200,A8,'06_EVIDENCE_REGISTER'!$L$6:$L$200,"Current")-COUNTIFS('06_EVIDENCE_REGISTER'!$B$6:$B$200,A8,'06_EVIDENCE_REGISTER'!$L$6:$L$200,"Current",'06_EVIDENCE_REGISTER'!$J$6:$J$200,"&lt;"&amp;TODAY(),'06_EVIDENCE_REGISTER'!$J$6:$J$200,"&lt;&gt;"))&gt;0,"Current","Missing / stale")))</f>
        <v/>
      </c>
    </row>
    <row r="9" ht="66" customHeight="1" s="342">
      <c r="A9" s="122" t="inlineStr">
        <is>
          <t>A50-1-EX1</t>
        </is>
      </c>
      <c r="B9" s="72" t="inlineStr">
        <is>
          <t>Art. 50(1) first subpara.</t>
        </is>
      </c>
      <c r="C9" s="72" t="inlineStr">
        <is>
          <t>Binding condition</t>
        </is>
      </c>
      <c r="D9" s="72" t="inlineStr">
        <is>
          <t>Provider</t>
        </is>
      </c>
      <c r="E9" s="41">
        <f>IF('01_SYSTEM_PROFILE'!$C$21="Yes","Applicable",IF('01_SYSTEM_PROFILE'!$C$21="Unsure","Needs assessment","Not applicable"))</f>
        <v/>
      </c>
      <c r="F9" s="72" t="inlineStr">
        <is>
          <t>Substantiate the narrow obviousness exception for the foreseeable audience and context.</t>
        </is>
      </c>
      <c r="G9" s="72" t="inlineStr">
        <is>
          <t>Written obviousness assessment; audience evidence; legal approval</t>
        </is>
      </c>
      <c r="H9" s="63" t="str"/>
      <c r="I9" s="528">
        <f>IF(OR(E9="Not applicable",E9="Optional"),"",'01_SYSTEM_PROFILE'!$H$7)</f>
        <v/>
      </c>
      <c r="J9" s="63" t="inlineStr">
        <is>
          <t>Not assessed</t>
        </is>
      </c>
      <c r="K9" s="63" t="str"/>
      <c r="L9" s="529" t="n"/>
      <c r="M9" s="63" t="str"/>
      <c r="N9" s="493">
        <f>IF(A9="","",IF(OR(E9="Not applicable",E9="Optional"),"N/A",IF((COUNTIFS('06_EVIDENCE_REGISTER'!$B$6:$B$200,A9,'06_EVIDENCE_REGISTER'!$L$6:$L$200,"Current")-COUNTIFS('06_EVIDENCE_REGISTER'!$B$6:$B$200,A9,'06_EVIDENCE_REGISTER'!$L$6:$L$200,"Current",'06_EVIDENCE_REGISTER'!$J$6:$J$200,"&lt;"&amp;TODAY(),'06_EVIDENCE_REGISTER'!$J$6:$J$200,"&lt;&gt;"))&gt;0,"Current","Missing / stale")))</f>
        <v/>
      </c>
    </row>
    <row r="10" ht="66" customHeight="1" s="342">
      <c r="A10" s="122" t="inlineStr">
        <is>
          <t>A50-1-EX2</t>
        </is>
      </c>
      <c r="B10" s="72" t="inlineStr">
        <is>
          <t>Art. 50(1) second subpara.</t>
        </is>
      </c>
      <c r="C10" s="72" t="inlineStr">
        <is>
          <t>Binding condition</t>
        </is>
      </c>
      <c r="D10" s="72" t="inlineStr">
        <is>
          <t>Provider</t>
        </is>
      </c>
      <c r="E10" s="41">
        <f>IF('01_SYSTEM_PROFILE'!$C$35="Yes","Applicable",IF('01_SYSTEM_PROFILE'!$C$35="Unsure","Needs assessment","Not applicable"))</f>
        <v/>
      </c>
      <c r="F10" s="72" t="inlineStr">
        <is>
          <t>Identify the specific law authorising non-transparent law-enforcement use and document safeguards and the public-reporting carve-out.</t>
        </is>
      </c>
      <c r="G10" s="72" t="inlineStr">
        <is>
          <t>Legal memorandum; authorising provision; safeguards approval</t>
        </is>
      </c>
      <c r="H10" s="63" t="str"/>
      <c r="I10" s="528">
        <f>IF(OR(E10="Not applicable",E10="Optional"),"",'01_SYSTEM_PROFILE'!$H$7)</f>
        <v/>
      </c>
      <c r="J10" s="63" t="inlineStr">
        <is>
          <t>Not assessed</t>
        </is>
      </c>
      <c r="K10" s="63" t="str"/>
      <c r="L10" s="529" t="n"/>
      <c r="M10" s="63" t="str"/>
      <c r="N10" s="493">
        <f>IF(A10="","",IF(OR(E10="Not applicable",E10="Optional"),"N/A",IF((COUNTIFS('06_EVIDENCE_REGISTER'!$B$6:$B$200,A10,'06_EVIDENCE_REGISTER'!$L$6:$L$200,"Current")-COUNTIFS('06_EVIDENCE_REGISTER'!$B$6:$B$200,A10,'06_EVIDENCE_REGISTER'!$L$6:$L$200,"Current",'06_EVIDENCE_REGISTER'!$J$6:$J$200,"&lt;"&amp;TODAY(),'06_EVIDENCE_REGISTER'!$J$6:$J$200,"&lt;&gt;"))&gt;0,"Current","Missing / stale")))</f>
        <v/>
      </c>
    </row>
    <row r="11" ht="66" customHeight="1" s="342">
      <c r="A11" s="122" t="inlineStr">
        <is>
          <t>A50-2-01</t>
        </is>
      </c>
      <c r="B11" s="72" t="inlineStr">
        <is>
          <t>Art. 50(2) first sentence</t>
        </is>
      </c>
      <c r="C11" s="72" t="inlineStr">
        <is>
          <t>Binding law</t>
        </is>
      </c>
      <c r="D11" s="72" t="inlineStr">
        <is>
          <t>Provider</t>
        </is>
      </c>
      <c r="E11" s="41">
        <f>IF('01_SYSTEM_PROFILE'!$G$8="Applicable","Applicable",IF('01_SYSTEM_PROFILE'!$G$8="Needs assessment","Needs assessment","Not applicable"))</f>
        <v/>
      </c>
      <c r="F11" s="72" t="inlineStr">
        <is>
          <t>Mark each in-scope synthetic audio, image, video or text output in a machine-readable format.</t>
        </is>
      </c>
      <c r="G11" s="72" t="inlineStr">
        <is>
          <t>Technical design; marked samples by modality; implementation record</t>
        </is>
      </c>
      <c r="H11" s="63" t="str"/>
      <c r="I11" s="528">
        <f>IF(OR(E11="Not applicable",E11="Optional"),"",'01_SYSTEM_PROFILE'!$H$8)</f>
        <v/>
      </c>
      <c r="J11" s="63" t="inlineStr">
        <is>
          <t>Not assessed</t>
        </is>
      </c>
      <c r="K11" s="63" t="str"/>
      <c r="L11" s="529" t="n"/>
      <c r="M11" s="63" t="str"/>
      <c r="N11" s="493">
        <f>IF(A11="","",IF(OR(E11="Not applicable",E11="Optional"),"N/A",IF((COUNTIFS('06_EVIDENCE_REGISTER'!$B$6:$B$200,A11,'06_EVIDENCE_REGISTER'!$L$6:$L$200,"Current")-COUNTIFS('06_EVIDENCE_REGISTER'!$B$6:$B$200,A11,'06_EVIDENCE_REGISTER'!$L$6:$L$200,"Current",'06_EVIDENCE_REGISTER'!$J$6:$J$200,"&lt;"&amp;TODAY(),'06_EVIDENCE_REGISTER'!$J$6:$J$200,"&lt;&gt;"))&gt;0,"Current","Missing / stale")))</f>
        <v/>
      </c>
    </row>
    <row r="12" ht="66" customHeight="1" s="342">
      <c r="A12" s="122" t="inlineStr">
        <is>
          <t>A50-2-02</t>
        </is>
      </c>
      <c r="B12" s="72" t="inlineStr">
        <is>
          <t>Art. 50(2), 50(5)</t>
        </is>
      </c>
      <c r="C12" s="72" t="inlineStr">
        <is>
          <t>Binding law</t>
        </is>
      </c>
      <c r="D12" s="72" t="inlineStr">
        <is>
          <t>Provider</t>
        </is>
      </c>
      <c r="E12" s="41">
        <f>IF('01_SYSTEM_PROFILE'!$G$8="Applicable","Applicable",IF('01_SYSTEM_PROFILE'!$G$8="Needs assessment","Needs assessment","Not applicable"))</f>
        <v/>
      </c>
      <c r="F12" s="72" t="inlineStr">
        <is>
          <t>Ensure the output is detectable as AI-generated/manipulated and the detection result can be provided clearly and accessibly.</t>
        </is>
      </c>
      <c r="G12" s="72" t="inlineStr">
        <is>
          <t>Detector specification/access; result UX; successful test report</t>
        </is>
      </c>
      <c r="H12" s="63" t="str"/>
      <c r="I12" s="528">
        <f>IF(OR(E12="Not applicable",E12="Optional"),"",'01_SYSTEM_PROFILE'!$H$8)</f>
        <v/>
      </c>
      <c r="J12" s="63" t="inlineStr">
        <is>
          <t>Not assessed</t>
        </is>
      </c>
      <c r="K12" s="63" t="str"/>
      <c r="L12" s="529" t="n"/>
      <c r="M12" s="63" t="str"/>
      <c r="N12" s="493">
        <f>IF(A12="","",IF(OR(E12="Not applicable",E12="Optional"),"N/A",IF((COUNTIFS('06_EVIDENCE_REGISTER'!$B$6:$B$200,A12,'06_EVIDENCE_REGISTER'!$L$6:$L$200,"Current")-COUNTIFS('06_EVIDENCE_REGISTER'!$B$6:$B$200,A12,'06_EVIDENCE_REGISTER'!$L$6:$L$200,"Current",'06_EVIDENCE_REGISTER'!$J$6:$J$200,"&lt;"&amp;TODAY(),'06_EVIDENCE_REGISTER'!$J$6:$J$200,"&lt;&gt;"))&gt;0,"Current","Missing / stale")))</f>
        <v/>
      </c>
    </row>
    <row r="13" ht="66" customHeight="1" s="342">
      <c r="A13" s="122" t="inlineStr">
        <is>
          <t>A50-2-03</t>
        </is>
      </c>
      <c r="B13" s="72" t="inlineStr">
        <is>
          <t>Art. 50(2) second sentence</t>
        </is>
      </c>
      <c r="C13" s="72" t="inlineStr">
        <is>
          <t>Binding law</t>
        </is>
      </c>
      <c r="D13" s="72" t="inlineStr">
        <is>
          <t>Provider</t>
        </is>
      </c>
      <c r="E13" s="41">
        <f>IF('01_SYSTEM_PROFILE'!$G$8="Applicable","Applicable",IF('01_SYSTEM_PROFILE'!$G$8="Needs assessment","Needs assessment","Not applicable"))</f>
        <v/>
      </c>
      <c r="F13" s="72" t="inlineStr">
        <is>
          <t>Demonstrate that the combined marking/detection solution is effective, reliable, robust and interoperable.</t>
        </is>
      </c>
      <c r="G13" s="72" t="inlineStr">
        <is>
          <t>Benchmarks; representative samples; robustness and interoperability tests</t>
        </is>
      </c>
      <c r="H13" s="63" t="str"/>
      <c r="I13" s="528">
        <f>IF(OR(E13="Not applicable",E13="Optional"),"",'01_SYSTEM_PROFILE'!$H$8)</f>
        <v/>
      </c>
      <c r="J13" s="63" t="inlineStr">
        <is>
          <t>Not assessed</t>
        </is>
      </c>
      <c r="K13" s="63" t="str"/>
      <c r="L13" s="529" t="n"/>
      <c r="M13" s="63" t="str"/>
      <c r="N13" s="493">
        <f>IF(A13="","",IF(OR(E13="Not applicable",E13="Optional"),"N/A",IF((COUNTIFS('06_EVIDENCE_REGISTER'!$B$6:$B$200,A13,'06_EVIDENCE_REGISTER'!$L$6:$L$200,"Current")-COUNTIFS('06_EVIDENCE_REGISTER'!$B$6:$B$200,A13,'06_EVIDENCE_REGISTER'!$L$6:$L$200,"Current",'06_EVIDENCE_REGISTER'!$J$6:$J$200,"&lt;"&amp;TODAY(),'06_EVIDENCE_REGISTER'!$J$6:$J$200,"&lt;&gt;"))&gt;0,"Current","Missing / stale")))</f>
        <v/>
      </c>
    </row>
    <row r="14" ht="66" customHeight="1" s="342">
      <c r="A14" s="122" t="inlineStr">
        <is>
          <t>A50-2-04</t>
        </is>
      </c>
      <c r="B14" s="72" t="inlineStr">
        <is>
          <t>Art. 50(2) second sentence</t>
        </is>
      </c>
      <c r="C14" s="72" t="inlineStr">
        <is>
          <t>Binding law</t>
        </is>
      </c>
      <c r="D14" s="72" t="inlineStr">
        <is>
          <t>Provider</t>
        </is>
      </c>
      <c r="E14" s="41">
        <f>IF('01_SYSTEM_PROFILE'!$G$8="Applicable","Applicable",IF('01_SYSTEM_PROFILE'!$G$8="Needs assessment","Needs assessment","Not applicable"))</f>
        <v/>
      </c>
      <c r="F14" s="72" t="inlineStr">
        <is>
          <t>Document technical feasibility, content limitations, implementation cost and generally acknowledged state of the art; revisit over the lifecycle.</t>
        </is>
      </c>
      <c r="G14" s="72" t="inlineStr">
        <is>
          <t>State-of-art assessment; architecture decision; review cadence</t>
        </is>
      </c>
      <c r="H14" s="63" t="str"/>
      <c r="I14" s="528">
        <f>IF(OR(E14="Not applicable",E14="Optional"),"",'01_SYSTEM_PROFILE'!$H$8)</f>
        <v/>
      </c>
      <c r="J14" s="63" t="inlineStr">
        <is>
          <t>Not assessed</t>
        </is>
      </c>
      <c r="K14" s="63" t="str"/>
      <c r="L14" s="529" t="n"/>
      <c r="M14" s="63" t="str"/>
      <c r="N14" s="493">
        <f>IF(A14="","",IF(OR(E14="Not applicable",E14="Optional"),"N/A",IF((COUNTIFS('06_EVIDENCE_REGISTER'!$B$6:$B$200,A14,'06_EVIDENCE_REGISTER'!$L$6:$L$200,"Current")-COUNTIFS('06_EVIDENCE_REGISTER'!$B$6:$B$200,A14,'06_EVIDENCE_REGISTER'!$L$6:$L$200,"Current",'06_EVIDENCE_REGISTER'!$J$6:$J$200,"&lt;"&amp;TODAY(),'06_EVIDENCE_REGISTER'!$J$6:$J$200,"&lt;&gt;"))&gt;0,"Current","Missing / stale")))</f>
        <v/>
      </c>
    </row>
    <row r="15" ht="66" customHeight="1" s="342">
      <c r="A15" s="122" t="inlineStr">
        <is>
          <t>G50-2-01</t>
        </is>
      </c>
      <c r="B15" s="72" t="inlineStr">
        <is>
          <t>Guidelines §§71–78</t>
        </is>
      </c>
      <c r="C15" s="72" t="inlineStr">
        <is>
          <t>Commission guidance</t>
        </is>
      </c>
      <c r="D15" s="72" t="inlineStr">
        <is>
          <t>Provider</t>
        </is>
      </c>
      <c r="E15" s="41">
        <f>IF('01_SYSTEM_PROFILE'!$G$8="Applicable","Applicable",IF('01_SYSTEM_PROFILE'!$G$8="Needs assessment","Needs assessment","Not applicable"))</f>
        <v/>
      </c>
      <c r="F15" s="72" t="inlineStr">
        <is>
          <t>Make the relevant detection mechanism available and ensure human-readable detection results; retain provider accountability for upstream/third-party solutions.</t>
        </is>
      </c>
      <c r="G15" s="72" t="inlineStr">
        <is>
          <t>Access instructions/API; third-party assurance; responsibility record</t>
        </is>
      </c>
      <c r="H15" s="63" t="str"/>
      <c r="I15" s="528">
        <f>IF(OR(E15="Not applicable",E15="Optional"),"",'01_SYSTEM_PROFILE'!$H$8)</f>
        <v/>
      </c>
      <c r="J15" s="63" t="inlineStr">
        <is>
          <t>Not assessed</t>
        </is>
      </c>
      <c r="K15" s="63" t="str"/>
      <c r="L15" s="529" t="n"/>
      <c r="M15" s="63" t="str"/>
      <c r="N15" s="493">
        <f>IF(A15="","",IF(OR(E15="Not applicable",E15="Optional"),"N/A",IF((COUNTIFS('06_EVIDENCE_REGISTER'!$B$6:$B$200,A15,'06_EVIDENCE_REGISTER'!$L$6:$L$200,"Current")-COUNTIFS('06_EVIDENCE_REGISTER'!$B$6:$B$200,A15,'06_EVIDENCE_REGISTER'!$L$6:$L$200,"Current",'06_EVIDENCE_REGISTER'!$J$6:$J$200,"&lt;"&amp;TODAY(),'06_EVIDENCE_REGISTER'!$J$6:$J$200,"&lt;&gt;"))&gt;0,"Current","Missing / stale")))</f>
        <v/>
      </c>
    </row>
    <row r="16" ht="66" customHeight="1" s="342">
      <c r="A16" s="122" t="inlineStr">
        <is>
          <t>G50-2-02</t>
        </is>
      </c>
      <c r="B16" s="72" t="inlineStr">
        <is>
          <t>Guidelines §94</t>
        </is>
      </c>
      <c r="C16" s="72" t="inlineStr">
        <is>
          <t>Cross-law checkpoint</t>
        </is>
      </c>
      <c r="D16" s="72" t="inlineStr">
        <is>
          <t>Provider</t>
        </is>
      </c>
      <c r="E16" s="41">
        <f>IF('01_SYSTEM_PROFILE'!$G$8="Applicable","Applicable",IF('01_SYSTEM_PROFILE'!$G$8="Needs assessment","Needs assessment","Not applicable"))</f>
        <v/>
      </c>
      <c r="F16" s="72" t="inlineStr">
        <is>
          <t>Apply data minimisation, security and confidentiality to marking, detection, logging and provenance data.</t>
        </is>
      </c>
      <c r="G16" s="72" t="inlineStr">
        <is>
          <t>Privacy design review; retention/access rules; security controls</t>
        </is>
      </c>
      <c r="H16" s="63" t="str"/>
      <c r="I16" s="528">
        <f>IF(OR(E16="Not applicable",E16="Optional"),"",'01_SYSTEM_PROFILE'!$H$8)</f>
        <v/>
      </c>
      <c r="J16" s="63" t="inlineStr">
        <is>
          <t>Not assessed</t>
        </is>
      </c>
      <c r="K16" s="63" t="str"/>
      <c r="L16" s="529" t="n"/>
      <c r="M16" s="63" t="str"/>
      <c r="N16" s="493">
        <f>IF(A16="","",IF(OR(E16="Not applicable",E16="Optional"),"N/A",IF((COUNTIFS('06_EVIDENCE_REGISTER'!$B$6:$B$200,A16,'06_EVIDENCE_REGISTER'!$L$6:$L$200,"Current")-COUNTIFS('06_EVIDENCE_REGISTER'!$B$6:$B$200,A16,'06_EVIDENCE_REGISTER'!$L$6:$L$200,"Current",'06_EVIDENCE_REGISTER'!$J$6:$J$200,"&lt;"&amp;TODAY(),'06_EVIDENCE_REGISTER'!$J$6:$J$200,"&lt;&gt;"))&gt;0,"Current","Missing / stale")))</f>
        <v/>
      </c>
    </row>
    <row r="17" ht="66" customHeight="1" s="342">
      <c r="A17" s="122" t="inlineStr">
        <is>
          <t>A50-2-EX1</t>
        </is>
      </c>
      <c r="B17" s="72" t="inlineStr">
        <is>
          <t>Art. 50(2) third sentence</t>
        </is>
      </c>
      <c r="C17" s="72" t="inlineStr">
        <is>
          <t>Binding condition</t>
        </is>
      </c>
      <c r="D17" s="72" t="inlineStr">
        <is>
          <t>Provider</t>
        </is>
      </c>
      <c r="E17" s="41">
        <f>IF('01_SYSTEM_PROFILE'!$C$26="Yes","Applicable",IF('01_SYSTEM_PROFILE'!$C$26="Unsure","Needs assessment","Not applicable"))</f>
        <v/>
      </c>
      <c r="F17" s="72" t="inlineStr">
        <is>
          <t>Prove that the output is only standard editing or does not substantially alter the deployer's input or semantics.</t>
        </is>
      </c>
      <c r="G17" s="72" t="inlineStr">
        <is>
          <t>Before/after samples; semantic-change test; approved exception memo</t>
        </is>
      </c>
      <c r="H17" s="63" t="str"/>
      <c r="I17" s="528">
        <f>IF(OR(E17="Not applicable",E17="Optional"),"",'01_SYSTEM_PROFILE'!$H$8)</f>
        <v/>
      </c>
      <c r="J17" s="63" t="inlineStr">
        <is>
          <t>Not assessed</t>
        </is>
      </c>
      <c r="K17" s="63" t="str"/>
      <c r="L17" s="529" t="n"/>
      <c r="M17" s="63" t="str"/>
      <c r="N17" s="493">
        <f>IF(A17="","",IF(OR(E17="Not applicable",E17="Optional"),"N/A",IF((COUNTIFS('06_EVIDENCE_REGISTER'!$B$6:$B$200,A17,'06_EVIDENCE_REGISTER'!$L$6:$L$200,"Current")-COUNTIFS('06_EVIDENCE_REGISTER'!$B$6:$B$200,A17,'06_EVIDENCE_REGISTER'!$L$6:$L$200,"Current",'06_EVIDENCE_REGISTER'!$J$6:$J$200,"&lt;"&amp;TODAY(),'06_EVIDENCE_REGISTER'!$J$6:$J$200,"&lt;&gt;"))&gt;0,"Current","Missing / stale")))</f>
        <v/>
      </c>
    </row>
    <row r="18" ht="66" customHeight="1" s="342">
      <c r="A18" s="122" t="inlineStr">
        <is>
          <t>G50-2-EX2</t>
        </is>
      </c>
      <c r="B18" s="72" t="inlineStr">
        <is>
          <t>Guidelines §87</t>
        </is>
      </c>
      <c r="C18" s="72" t="inlineStr">
        <is>
          <t>Commission guidance</t>
        </is>
      </c>
      <c r="D18" s="72" t="inlineStr">
        <is>
          <t>Provider</t>
        </is>
      </c>
      <c r="E18" s="41">
        <f>IF('01_SYSTEM_PROFILE'!$C$27="Yes","Applicable",IF('01_SYSTEM_PROFILE'!$C$27="Unsure","Needs assessment","Not applicable"))</f>
        <v/>
      </c>
      <c r="F18" s="72" t="inlineStr">
        <is>
          <t>For the narrow B2B/industrial case, evidence all cumulative conditions and safeguards; do not treat the label 'internal' as sufficient.</t>
        </is>
      </c>
      <c r="G18" s="72" t="inlineStr">
        <is>
          <t>Technical-output analysis; audience/access list; no-external-sharing controls</t>
        </is>
      </c>
      <c r="H18" s="63" t="str"/>
      <c r="I18" s="528">
        <f>IF(OR(E18="Not applicable",E18="Optional"),"",'01_SYSTEM_PROFILE'!$H$8)</f>
        <v/>
      </c>
      <c r="J18" s="63" t="inlineStr">
        <is>
          <t>Not assessed</t>
        </is>
      </c>
      <c r="K18" s="63" t="str"/>
      <c r="L18" s="529" t="n"/>
      <c r="M18" s="63" t="str"/>
      <c r="N18" s="493">
        <f>IF(A18="","",IF(OR(E18="Not applicable",E18="Optional"),"N/A",IF((COUNTIFS('06_EVIDENCE_REGISTER'!$B$6:$B$200,A18,'06_EVIDENCE_REGISTER'!$L$6:$L$200,"Current")-COUNTIFS('06_EVIDENCE_REGISTER'!$B$6:$B$200,A18,'06_EVIDENCE_REGISTER'!$L$6:$L$200,"Current",'06_EVIDENCE_REGISTER'!$J$6:$J$200,"&lt;"&amp;TODAY(),'06_EVIDENCE_REGISTER'!$J$6:$J$200,"&lt;&gt;"))&gt;0,"Current","Missing / stale")))</f>
        <v/>
      </c>
    </row>
    <row r="19" ht="66" customHeight="1" s="342">
      <c r="A19" s="122" t="inlineStr">
        <is>
          <t>A50-2-EX3</t>
        </is>
      </c>
      <c r="B19" s="72" t="inlineStr">
        <is>
          <t>Art. 50(2) third sentence</t>
        </is>
      </c>
      <c r="C19" s="72" t="inlineStr">
        <is>
          <t>Binding condition</t>
        </is>
      </c>
      <c r="D19" s="72" t="inlineStr">
        <is>
          <t>Provider</t>
        </is>
      </c>
      <c r="E19" s="41">
        <f>IF('01_SYSTEM_PROFILE'!$C$36="Yes","Applicable",IF('01_SYSTEM_PROFILE'!$C$36="Unsure","Needs assessment","Not applicable"))</f>
        <v/>
      </c>
      <c r="F19" s="72" t="inlineStr">
        <is>
          <t>Identify the law specifically authorising the law-enforcement generation/manipulation use.</t>
        </is>
      </c>
      <c r="G19" s="72" t="inlineStr">
        <is>
          <t>Legal memorandum; authorising provision; scope approval</t>
        </is>
      </c>
      <c r="H19" s="63" t="str"/>
      <c r="I19" s="528">
        <f>IF(OR(E19="Not applicable",E19="Optional"),"",'01_SYSTEM_PROFILE'!$H$8)</f>
        <v/>
      </c>
      <c r="J19" s="63" t="inlineStr">
        <is>
          <t>Not assessed</t>
        </is>
      </c>
      <c r="K19" s="63" t="str"/>
      <c r="L19" s="529" t="n"/>
      <c r="M19" s="63" t="str"/>
      <c r="N19" s="493">
        <f>IF(A19="","",IF(OR(E19="Not applicable",E19="Optional"),"N/A",IF((COUNTIFS('06_EVIDENCE_REGISTER'!$B$6:$B$200,A19,'06_EVIDENCE_REGISTER'!$L$6:$L$200,"Current")-COUNTIFS('06_EVIDENCE_REGISTER'!$B$6:$B$200,A19,'06_EVIDENCE_REGISTER'!$L$6:$L$200,"Current",'06_EVIDENCE_REGISTER'!$J$6:$J$200,"&lt;"&amp;TODAY(),'06_EVIDENCE_REGISTER'!$J$6:$J$200,"&lt;&gt;"))&gt;0,"Current","Missing / stale")))</f>
        <v/>
      </c>
    </row>
    <row r="20" ht="66" customHeight="1" s="342">
      <c r="A20" s="122" t="inlineStr">
        <is>
          <t>A50-2-TR1</t>
        </is>
      </c>
      <c r="B20" s="72" t="inlineStr">
        <is>
          <t>Reg. (EU) 2026/1744 transition</t>
        </is>
      </c>
      <c r="C20" s="72" t="inlineStr">
        <is>
          <t>Binding transition</t>
        </is>
      </c>
      <c r="D20" s="72" t="inlineStr">
        <is>
          <t>Provider</t>
        </is>
      </c>
      <c r="E20" s="41">
        <f>IF(AND('01_SYSTEM_PROFILE'!$G$8="Applicable",'01_SYSTEM_PROFILE'!$B$13&lt;&gt;"",'01_SYSTEM_PROFILE'!$B$13&lt;DATE(2026,8,2)),"Applicable","Not applicable")</f>
        <v/>
      </c>
      <c r="F20" s="72" t="inlineStr">
        <is>
          <t>For an in-scope system placed on the market before 2026-08-02, complete Article 50(2) marking/detection by 2026-12-02; do not extend the grace to other paragraphs.</t>
        </is>
      </c>
      <c r="G20" s="72" t="inlineStr">
        <is>
          <t>Market-date evidence; transition plan; completion evidence</t>
        </is>
      </c>
      <c r="H20" s="63" t="str"/>
      <c r="I20" s="528">
        <f>IF(E20="Applicable",DATE(2026,12,2),"")</f>
        <v/>
      </c>
      <c r="J20" s="63" t="inlineStr">
        <is>
          <t>Not assessed</t>
        </is>
      </c>
      <c r="K20" s="63" t="str"/>
      <c r="L20" s="529" t="n"/>
      <c r="M20" s="63" t="str"/>
      <c r="N20" s="493">
        <f>IF(A20="","",IF(OR(E20="Not applicable",E20="Optional"),"N/A",IF((COUNTIFS('06_EVIDENCE_REGISTER'!$B$6:$B$200,A20,'06_EVIDENCE_REGISTER'!$L$6:$L$200,"Current")-COUNTIFS('06_EVIDENCE_REGISTER'!$B$6:$B$200,A20,'06_EVIDENCE_REGISTER'!$L$6:$L$200,"Current",'06_EVIDENCE_REGISTER'!$J$6:$J$200,"&lt;"&amp;TODAY(),'06_EVIDENCE_REGISTER'!$J$6:$J$200,"&lt;&gt;"))&gt;0,"Current","Missing / stale")))</f>
        <v/>
      </c>
    </row>
    <row r="21" ht="66" customHeight="1" s="342">
      <c r="A21" s="122" t="inlineStr">
        <is>
          <t>A50-3-01</t>
        </is>
      </c>
      <c r="B21" s="72" t="inlineStr">
        <is>
          <t>Art. 50(3)</t>
        </is>
      </c>
      <c r="C21" s="72" t="inlineStr">
        <is>
          <t>Binding law</t>
        </is>
      </c>
      <c r="D21" s="72" t="inlineStr">
        <is>
          <t>Deployer</t>
        </is>
      </c>
      <c r="E21" s="41">
        <f>IF('01_SYSTEM_PROFILE'!$G$9="Applicable","Applicable",IF('01_SYSTEM_PROFILE'!$G$9="Needs assessment","Needs assessment","Not applicable"))</f>
        <v/>
      </c>
      <c r="F21" s="72" t="inlineStr">
        <is>
          <t>Inform every natural person exposed that an emotion-recognition or biometric-categorisation system is operating.</t>
        </is>
      </c>
      <c r="G21" s="72" t="inlineStr">
        <is>
          <t>Notice/signage/modal; deployment map; exposed-person coverage</t>
        </is>
      </c>
      <c r="H21" s="63" t="str"/>
      <c r="I21" s="528">
        <f>IF(OR(E21="Not applicable",E21="Optional"),"",'01_SYSTEM_PROFILE'!$H$9)</f>
        <v/>
      </c>
      <c r="J21" s="63" t="inlineStr">
        <is>
          <t>Not assessed</t>
        </is>
      </c>
      <c r="K21" s="63" t="str"/>
      <c r="L21" s="529" t="n"/>
      <c r="M21" s="63" t="str"/>
      <c r="N21" s="493">
        <f>IF(A21="","",IF(OR(E21="Not applicable",E21="Optional"),"N/A",IF((COUNTIFS('06_EVIDENCE_REGISTER'!$B$6:$B$200,A21,'06_EVIDENCE_REGISTER'!$L$6:$L$200,"Current")-COUNTIFS('06_EVIDENCE_REGISTER'!$B$6:$B$200,A21,'06_EVIDENCE_REGISTER'!$L$6:$L$200,"Current",'06_EVIDENCE_REGISTER'!$J$6:$J$200,"&lt;"&amp;TODAY(),'06_EVIDENCE_REGISTER'!$J$6:$J$200,"&lt;&gt;"))&gt;0,"Current","Missing / stale")))</f>
        <v/>
      </c>
    </row>
    <row r="22" ht="66" customHeight="1" s="342">
      <c r="A22" s="122" t="inlineStr">
        <is>
          <t>A50-3-02</t>
        </is>
      </c>
      <c r="B22" s="72" t="inlineStr">
        <is>
          <t>Art. 50(3), 50(5)</t>
        </is>
      </c>
      <c r="C22" s="72" t="inlineStr">
        <is>
          <t>Binding law</t>
        </is>
      </c>
      <c r="D22" s="72" t="inlineStr">
        <is>
          <t>Deployer</t>
        </is>
      </c>
      <c r="E22" s="41">
        <f>IF('01_SYSTEM_PROFILE'!$G$9="Applicable","Applicable",IF('01_SYSTEM_PROFILE'!$G$9="Needs assessment","Needs assessment","Not applicable"))</f>
        <v/>
      </c>
      <c r="F22" s="72" t="inlineStr">
        <is>
          <t>Provide the operation notice no later than first exposure, clearly, distinguishably and in an accessible format.</t>
        </is>
      </c>
      <c r="G22" s="72" t="inlineStr">
        <is>
          <t>Placement/timing test; accessibility review; language variants</t>
        </is>
      </c>
      <c r="H22" s="63" t="str"/>
      <c r="I22" s="528">
        <f>IF(OR(E22="Not applicable",E22="Optional"),"",'01_SYSTEM_PROFILE'!$H$9)</f>
        <v/>
      </c>
      <c r="J22" s="63" t="inlineStr">
        <is>
          <t>Not assessed</t>
        </is>
      </c>
      <c r="K22" s="63" t="str"/>
      <c r="L22" s="529" t="n"/>
      <c r="M22" s="63" t="str"/>
      <c r="N22" s="493">
        <f>IF(A22="","",IF(OR(E22="Not applicable",E22="Optional"),"N/A",IF((COUNTIFS('06_EVIDENCE_REGISTER'!$B$6:$B$200,A22,'06_EVIDENCE_REGISTER'!$L$6:$L$200,"Current")-COUNTIFS('06_EVIDENCE_REGISTER'!$B$6:$B$200,A22,'06_EVIDENCE_REGISTER'!$L$6:$L$200,"Current",'06_EVIDENCE_REGISTER'!$J$6:$J$200,"&lt;"&amp;TODAY(),'06_EVIDENCE_REGISTER'!$J$6:$J$200,"&lt;&gt;"))&gt;0,"Current","Missing / stale")))</f>
        <v/>
      </c>
    </row>
    <row r="23" ht="66" customHeight="1" s="342">
      <c r="A23" s="122" t="inlineStr">
        <is>
          <t>A50-3-03</t>
        </is>
      </c>
      <c r="B23" s="72" t="inlineStr">
        <is>
          <t>Art. 50(3)</t>
        </is>
      </c>
      <c r="C23" s="72" t="inlineStr">
        <is>
          <t>Binding law</t>
        </is>
      </c>
      <c r="D23" s="72" t="inlineStr">
        <is>
          <t>Deployer</t>
        </is>
      </c>
      <c r="E23" s="41">
        <f>IF('01_SYSTEM_PROFILE'!$G$9="Applicable","Applicable",IF('01_SYSTEM_PROFILE'!$G$9="Needs assessment","Needs assessment","Not applicable"))</f>
        <v/>
      </c>
      <c r="F23" s="72" t="inlineStr">
        <is>
          <t>Process personal data in accordance with the GDPR, Regulation (EU) 2018/1725 or Directive (EU) 2016/680, as applicable.</t>
        </is>
      </c>
      <c r="G23" s="72" t="inlineStr">
        <is>
          <t>Privacy legal-basis record; DPIA where required; notice linkage</t>
        </is>
      </c>
      <c r="H23" s="63" t="str"/>
      <c r="I23" s="528">
        <f>IF(OR(E23="Not applicable",E23="Optional"),"",'01_SYSTEM_PROFILE'!$H$9)</f>
        <v/>
      </c>
      <c r="J23" s="63" t="inlineStr">
        <is>
          <t>Not assessed</t>
        </is>
      </c>
      <c r="K23" s="63" t="str"/>
      <c r="L23" s="529" t="n"/>
      <c r="M23" s="63" t="str"/>
      <c r="N23" s="493">
        <f>IF(A23="","",IF(OR(E23="Not applicable",E23="Optional"),"N/A",IF((COUNTIFS('06_EVIDENCE_REGISTER'!$B$6:$B$200,A23,'06_EVIDENCE_REGISTER'!$L$6:$L$200,"Current")-COUNTIFS('06_EVIDENCE_REGISTER'!$B$6:$B$200,A23,'06_EVIDENCE_REGISTER'!$L$6:$L$200,"Current",'06_EVIDENCE_REGISTER'!$J$6:$J$200,"&lt;"&amp;TODAY(),'06_EVIDENCE_REGISTER'!$J$6:$J$200,"&lt;&gt;"))&gt;0,"Current","Missing / stale")))</f>
        <v/>
      </c>
    </row>
    <row r="24" ht="66" customHeight="1" s="342">
      <c r="A24" s="122" t="inlineStr">
        <is>
          <t>A50-3-EX1</t>
        </is>
      </c>
      <c r="B24" s="72" t="inlineStr">
        <is>
          <t>Art. 50(3) second subpara.</t>
        </is>
      </c>
      <c r="C24" s="72" t="inlineStr">
        <is>
          <t>Binding condition</t>
        </is>
      </c>
      <c r="D24" s="72" t="inlineStr">
        <is>
          <t>Deployer</t>
        </is>
      </c>
      <c r="E24" s="41">
        <f>IF('01_SYSTEM_PROFILE'!$C$37="Yes","Applicable",IF('01_SYSTEM_PROFILE'!$C$37="Unsure","Needs assessment","Not applicable"))</f>
        <v/>
      </c>
      <c r="F24" s="72" t="inlineStr">
        <is>
          <t>Document permitted law-enforcement use, applicable safeguards and Union-law conformity.</t>
        </is>
      </c>
      <c r="G24" s="72" t="inlineStr">
        <is>
          <t>Legal memorandum; safeguards; authorisation record</t>
        </is>
      </c>
      <c r="H24" s="63" t="str"/>
      <c r="I24" s="528">
        <f>IF(OR(E24="Not applicable",E24="Optional"),"",'01_SYSTEM_PROFILE'!$H$9)</f>
        <v/>
      </c>
      <c r="J24" s="63" t="inlineStr">
        <is>
          <t>Not assessed</t>
        </is>
      </c>
      <c r="K24" s="63" t="str"/>
      <c r="L24" s="529" t="n"/>
      <c r="M24" s="63" t="str"/>
      <c r="N24" s="493">
        <f>IF(A24="","",IF(OR(E24="Not applicable",E24="Optional"),"N/A",IF((COUNTIFS('06_EVIDENCE_REGISTER'!$B$6:$B$200,A24,'06_EVIDENCE_REGISTER'!$L$6:$L$200,"Current")-COUNTIFS('06_EVIDENCE_REGISTER'!$B$6:$B$200,A24,'06_EVIDENCE_REGISTER'!$L$6:$L$200,"Current",'06_EVIDENCE_REGISTER'!$J$6:$J$200,"&lt;"&amp;TODAY(),'06_EVIDENCE_REGISTER'!$J$6:$J$200,"&lt;&gt;"))&gt;0,"Current","Missing / stale")))</f>
        <v/>
      </c>
    </row>
    <row r="25" ht="66" customHeight="1" s="342">
      <c r="A25" s="122" t="inlineStr">
        <is>
          <t>XLAW-3-01</t>
        </is>
      </c>
      <c r="B25" s="72" t="inlineStr">
        <is>
          <t>Art. 5 incl. Art. 5(1)(ba)–(bb); data-protection law</t>
        </is>
      </c>
      <c r="C25" s="72" t="inlineStr">
        <is>
          <t>Cross-law checkpoint</t>
        </is>
      </c>
      <c r="D25" s="72" t="inlineStr">
        <is>
          <t>Deployer</t>
        </is>
      </c>
      <c r="E25" s="41">
        <f>IF(COUNTIF('01_SYSTEM_PROFILE'!$C$28:$C$29,"Yes")&gt;0,"Applicable",IF(COUNTIF('01_SYSTEM_PROFILE'!$C$28:$C$29,"Unsure")&gt;0,"Needs assessment","Not applicable"))</f>
        <v/>
      </c>
      <c r="F25" s="72" t="inlineStr">
        <is>
          <t>Complete prohibited-practice, high-risk and privacy assessments before treating an Article 50 notice as permission to operate; separately assess Article 5(1)(ba)–(bb) from 2026-12-02.</t>
        </is>
      </c>
      <c r="G25" s="72" t="inlineStr">
        <is>
          <t>Classification decision; Article 5 gate; privacy review</t>
        </is>
      </c>
      <c r="H25" s="63" t="str"/>
      <c r="I25" s="528">
        <f>IF(OR(E25="Not applicable",E25="Optional"),"",'01_SYSTEM_PROFILE'!$H$9)</f>
        <v/>
      </c>
      <c r="J25" s="63" t="inlineStr">
        <is>
          <t>Not assessed</t>
        </is>
      </c>
      <c r="K25" s="63" t="str"/>
      <c r="L25" s="529" t="n"/>
      <c r="M25" s="63" t="inlineStr">
        <is>
          <t>Cross-law alert only: this workbook does not determine Article 5 compliance.</t>
        </is>
      </c>
      <c r="N25" s="493">
        <f>IF(A25="","",IF(OR(E25="Not applicable",E25="Optional"),"N/A",IF((COUNTIFS('06_EVIDENCE_REGISTER'!$B$6:$B$200,A25,'06_EVIDENCE_REGISTER'!$L$6:$L$200,"Current")-COUNTIFS('06_EVIDENCE_REGISTER'!$B$6:$B$200,A25,'06_EVIDENCE_REGISTER'!$L$6:$L$200,"Current",'06_EVIDENCE_REGISTER'!$J$6:$J$200,"&lt;"&amp;TODAY(),'06_EVIDENCE_REGISTER'!$J$6:$J$200,"&lt;&gt;"))&gt;0,"Current","Missing / stale")))</f>
        <v/>
      </c>
    </row>
    <row r="26" ht="66" customHeight="1" s="342">
      <c r="A26" s="122" t="inlineStr">
        <is>
          <t>A50-4-D1</t>
        </is>
      </c>
      <c r="B26" s="72" t="inlineStr">
        <is>
          <t>Art. 3(60), 50(4)</t>
        </is>
      </c>
      <c r="C26" s="72" t="inlineStr">
        <is>
          <t>Binding condition</t>
        </is>
      </c>
      <c r="D26" s="72" t="inlineStr">
        <is>
          <t>Deployer</t>
        </is>
      </c>
      <c r="E26" s="41">
        <f>IF('01_SYSTEM_PROFILE'!$G$10="Applicable","Applicable",IF('01_SYSTEM_PROFILE'!$G$10="Needs assessment","Needs assessment","Not applicable"))</f>
        <v/>
      </c>
      <c r="F26" s="72" t="inlineStr">
        <is>
          <t>Assess the deepfake criteria: appreciable resemblance, existing/plausibly existing subject, and false appearance of authenticity/truthfulness in context.</t>
        </is>
      </c>
      <c r="G26" s="72" t="inlineStr">
        <is>
          <t>Per-content deepfake assessment; audience/context analysis</t>
        </is>
      </c>
      <c r="H26" s="63" t="str"/>
      <c r="I26" s="528">
        <f>IF(OR(E26="Not applicable",E26="Optional"),"",'01_SYSTEM_PROFILE'!$H$10)</f>
        <v/>
      </c>
      <c r="J26" s="63" t="inlineStr">
        <is>
          <t>Not assessed</t>
        </is>
      </c>
      <c r="K26" s="63" t="str"/>
      <c r="L26" s="529" t="n"/>
      <c r="M26" s="63" t="str"/>
      <c r="N26" s="493">
        <f>IF(A26="","",IF(OR(E26="Not applicable",E26="Optional"),"N/A",IF((COUNTIFS('06_EVIDENCE_REGISTER'!$B$6:$B$200,A26,'06_EVIDENCE_REGISTER'!$L$6:$L$200,"Current")-COUNTIFS('06_EVIDENCE_REGISTER'!$B$6:$B$200,A26,'06_EVIDENCE_REGISTER'!$L$6:$L$200,"Current",'06_EVIDENCE_REGISTER'!$J$6:$J$200,"&lt;"&amp;TODAY(),'06_EVIDENCE_REGISTER'!$J$6:$J$200,"&lt;&gt;"))&gt;0,"Current","Missing / stale")))</f>
        <v/>
      </c>
    </row>
    <row r="27" ht="66" customHeight="1" s="342">
      <c r="A27" s="122" t="inlineStr">
        <is>
          <t>A50-4-D2</t>
        </is>
      </c>
      <c r="B27" s="72" t="inlineStr">
        <is>
          <t>Art. 50(4) first subpara.</t>
        </is>
      </c>
      <c r="C27" s="72" t="inlineStr">
        <is>
          <t>Binding law</t>
        </is>
      </c>
      <c r="D27" s="72" t="inlineStr">
        <is>
          <t>Deployer</t>
        </is>
      </c>
      <c r="E27" s="41">
        <f>IF('01_SYSTEM_PROFILE'!$G$10="Applicable","Applicable",IF('01_SYSTEM_PROFILE'!$G$10="Needs assessment","Needs assessment","Not applicable"))</f>
        <v/>
      </c>
      <c r="F27" s="72" t="inlineStr">
        <is>
          <t>Disclose perceptibly that deepfake image, audio or video content was artificially generated or manipulated.</t>
        </is>
      </c>
      <c r="G27" s="72" t="inlineStr">
        <is>
          <t>Published content copy; visible/audible label; approval record</t>
        </is>
      </c>
      <c r="H27" s="63" t="str"/>
      <c r="I27" s="528">
        <f>IF(OR(E27="Not applicable",E27="Optional"),"",'01_SYSTEM_PROFILE'!$H$10)</f>
        <v/>
      </c>
      <c r="J27" s="63" t="inlineStr">
        <is>
          <t>Not assessed</t>
        </is>
      </c>
      <c r="K27" s="63" t="str"/>
      <c r="L27" s="529" t="n"/>
      <c r="M27" s="63" t="str"/>
      <c r="N27" s="493">
        <f>IF(A27="","",IF(OR(E27="Not applicable",E27="Optional"),"N/A",IF((COUNTIFS('06_EVIDENCE_REGISTER'!$B$6:$B$200,A27,'06_EVIDENCE_REGISTER'!$L$6:$L$200,"Current")-COUNTIFS('06_EVIDENCE_REGISTER'!$B$6:$B$200,A27,'06_EVIDENCE_REGISTER'!$L$6:$L$200,"Current",'06_EVIDENCE_REGISTER'!$J$6:$J$200,"&lt;"&amp;TODAY(),'06_EVIDENCE_REGISTER'!$J$6:$J$200,"&lt;&gt;"))&gt;0,"Current","Missing / stale")))</f>
        <v/>
      </c>
    </row>
    <row r="28" ht="66" customHeight="1" s="342">
      <c r="A28" s="122" t="inlineStr">
        <is>
          <t>A50-4-D3</t>
        </is>
      </c>
      <c r="B28" s="72" t="inlineStr">
        <is>
          <t>Art. 50(4), 50(5)</t>
        </is>
      </c>
      <c r="C28" s="72" t="inlineStr">
        <is>
          <t>Binding law</t>
        </is>
      </c>
      <c r="D28" s="72" t="inlineStr">
        <is>
          <t>Deployer</t>
        </is>
      </c>
      <c r="E28" s="41">
        <f>IF('01_SYSTEM_PROFILE'!$G$10="Applicable","Applicable",IF('01_SYSTEM_PROFILE'!$G$10="Needs assessment","Needs assessment","Not applicable"))</f>
        <v/>
      </c>
      <c r="F28" s="72" t="inlineStr">
        <is>
          <t>Ensure disclosure is clear, distinguishable, accessible and present no later than each person's first exposure.</t>
        </is>
      </c>
      <c r="G28" s="72" t="inlineStr">
        <is>
          <t>Placement/duration test; accessibility evidence; channel capture</t>
        </is>
      </c>
      <c r="H28" s="63" t="str"/>
      <c r="I28" s="528">
        <f>IF(OR(E28="Not applicable",E28="Optional"),"",'01_SYSTEM_PROFILE'!$H$10)</f>
        <v/>
      </c>
      <c r="J28" s="63" t="inlineStr">
        <is>
          <t>Not assessed</t>
        </is>
      </c>
      <c r="K28" s="63" t="str"/>
      <c r="L28" s="529" t="n"/>
      <c r="M28" s="63" t="str"/>
      <c r="N28" s="493">
        <f>IF(A28="","",IF(OR(E28="Not applicable",E28="Optional"),"N/A",IF((COUNTIFS('06_EVIDENCE_REGISTER'!$B$6:$B$200,A28,'06_EVIDENCE_REGISTER'!$L$6:$L$200,"Current")-COUNTIFS('06_EVIDENCE_REGISTER'!$B$6:$B$200,A28,'06_EVIDENCE_REGISTER'!$L$6:$L$200,"Current",'06_EVIDENCE_REGISTER'!$J$6:$J$200,"&lt;"&amp;TODAY(),'06_EVIDENCE_REGISTER'!$J$6:$J$200,"&lt;&gt;"))&gt;0,"Current","Missing / stale")))</f>
        <v/>
      </c>
    </row>
    <row r="29" ht="66" customHeight="1" s="342">
      <c r="A29" s="122" t="inlineStr">
        <is>
          <t>A50-4-D4</t>
        </is>
      </c>
      <c r="B29" s="72" t="inlineStr">
        <is>
          <t>Art. 50(4) artistic clause</t>
        </is>
      </c>
      <c r="C29" s="72" t="inlineStr">
        <is>
          <t>Binding law</t>
        </is>
      </c>
      <c r="D29" s="72" t="inlineStr">
        <is>
          <t>Deployer</t>
        </is>
      </c>
      <c r="E29" s="41">
        <f>IF(AND('01_SYSTEM_PROFILE'!$C$30="Yes",'01_SYSTEM_PROFILE'!$C$31="Yes",'01_SYSTEM_PROFILE'!$C$38&lt;&gt;"Yes"),"Applicable",IF(OR('01_SYSTEM_PROFILE'!$C$30="Unsure",'01_SYSTEM_PROFILE'!$C$31="Unsure"),"Needs assessment","Not applicable"))</f>
        <v/>
      </c>
      <c r="F29" s="72" t="inlineStr">
        <is>
          <t>For evidently artistic, creative, satirical, fictional or analogous works, disclose appropriately without hampering display or enjoyment.</t>
        </is>
      </c>
      <c r="G29" s="72" t="inlineStr">
        <is>
          <t>Context assessment; adapted label; credits/adjacent disclosure evidence</t>
        </is>
      </c>
      <c r="H29" s="63" t="str"/>
      <c r="I29" s="528">
        <f>IF(OR(E29="Not applicable",E29="Optional"),"",'01_SYSTEM_PROFILE'!$H$10)</f>
        <v/>
      </c>
      <c r="J29" s="63" t="inlineStr">
        <is>
          <t>Not assessed</t>
        </is>
      </c>
      <c r="K29" s="63" t="str"/>
      <c r="L29" s="529" t="n"/>
      <c r="M29" s="63" t="str"/>
      <c r="N29" s="493">
        <f>IF(A29="","",IF(OR(E29="Not applicable",E29="Optional"),"N/A",IF((COUNTIFS('06_EVIDENCE_REGISTER'!$B$6:$B$200,A29,'06_EVIDENCE_REGISTER'!$L$6:$L$200,"Current")-COUNTIFS('06_EVIDENCE_REGISTER'!$B$6:$B$200,A29,'06_EVIDENCE_REGISTER'!$L$6:$L$200,"Current",'06_EVIDENCE_REGISTER'!$J$6:$J$200,"&lt;"&amp;TODAY(),'06_EVIDENCE_REGISTER'!$J$6:$J$200,"&lt;&gt;"))&gt;0,"Current","Missing / stale")))</f>
        <v/>
      </c>
    </row>
    <row r="30" ht="43.5" customHeight="1" s="342">
      <c r="A30" s="122" t="inlineStr">
        <is>
          <t>A50-4-D-EX1</t>
        </is>
      </c>
      <c r="B30" s="72" t="inlineStr">
        <is>
          <t>Art. 50(4) first-subparagraph law-enforcement clause</t>
        </is>
      </c>
      <c r="C30" s="72" t="inlineStr">
        <is>
          <t>Binding condition</t>
        </is>
      </c>
      <c r="D30" s="72" t="inlineStr">
        <is>
          <t>Deployer</t>
        </is>
      </c>
      <c r="E30" s="41">
        <f>IF(AND('01_SYSTEM_PROFILE'!$C$38="Yes",'01_SYSTEM_PROFILE'!$C$30="Yes"),"Applicable",IF('01_SYSTEM_PROFILE'!$C$38="Unsure","Needs assessment","Not applicable"))</f>
        <v/>
      </c>
      <c r="F30" s="72" t="inlineStr">
        <is>
          <t>Identify the specific law authorising non-transparent use of the relevant deepfake content and confirm the authorisation's exact scope.</t>
        </is>
      </c>
      <c r="G30" s="72" t="inlineStr">
        <is>
          <t>Legal memorandum; authorising provision; deepfake-use scope approval</t>
        </is>
      </c>
      <c r="H30" s="63" t="n"/>
      <c r="I30" s="528">
        <f>IF(OR(E30="Not applicable",E30="Optional"),"",'01_SYSTEM_PROFILE'!$H$10)</f>
        <v/>
      </c>
      <c r="J30" s="63" t="inlineStr">
        <is>
          <t>Not assessed</t>
        </is>
      </c>
      <c r="K30" s="63" t="n"/>
      <c r="L30" s="529" t="n"/>
      <c r="M30" s="63" t="inlineStr">
        <is>
          <t>Deepfake-specific authorisation; do not reuse this decision for public-interest text.</t>
        </is>
      </c>
      <c r="N30" s="493">
        <f>IF(A30="","",IF(OR(E30="Not applicable",E30="Optional"),"N/A",IF((COUNTIFS('06_EVIDENCE_REGISTER'!$B$6:$B$200,A30,'06_EVIDENCE_REGISTER'!$L$6:$L$200,"Current")-COUNTIFS('06_EVIDENCE_REGISTER'!$B$6:$B$200,A30,'06_EVIDENCE_REGISTER'!$L$6:$L$200,"Current",'06_EVIDENCE_REGISTER'!$J$6:$J$200,"&lt;"&amp;TODAY(),'06_EVIDENCE_REGISTER'!$J$6:$J$200,"&lt;&gt;"))&gt;0,"Current","Missing / stale")))</f>
        <v/>
      </c>
    </row>
    <row r="31" ht="66" customHeight="1" s="342">
      <c r="A31" s="122" t="inlineStr">
        <is>
          <t>A50-4-T1</t>
        </is>
      </c>
      <c r="B31" s="72" t="inlineStr">
        <is>
          <t>Art. 50(4) second subpara.</t>
        </is>
      </c>
      <c r="C31" s="72" t="inlineStr">
        <is>
          <t>Binding condition</t>
        </is>
      </c>
      <c r="D31" s="72" t="inlineStr">
        <is>
          <t>Deployer</t>
        </is>
      </c>
      <c r="E31" s="41">
        <f>IF('01_SYSTEM_PROFILE'!$G$11="Applicable","Applicable",IF('01_SYSTEM_PROFILE'!$G$11="Needs assessment","Needs assessment","Not applicable"))</f>
        <v/>
      </c>
      <c r="F31" s="72" t="inlineStr">
        <is>
          <t>Confirm the text is published to inform the public on a matter of public interest and record the subject/context analysis.</t>
        </is>
      </c>
      <c r="G31" s="72" t="inlineStr">
        <is>
          <t>Publication purpose; public-interest assessment; content record</t>
        </is>
      </c>
      <c r="H31" s="63" t="str"/>
      <c r="I31" s="528">
        <f>IF(OR(E31="Not applicable",E31="Optional"),"",'01_SYSTEM_PROFILE'!$H$11)</f>
        <v/>
      </c>
      <c r="J31" s="63" t="inlineStr">
        <is>
          <t>Not assessed</t>
        </is>
      </c>
      <c r="K31" s="63" t="str"/>
      <c r="L31" s="529" t="n"/>
      <c r="M31" s="63" t="str"/>
      <c r="N31" s="493">
        <f>IF(A31="","",IF(OR(E31="Not applicable",E31="Optional"),"N/A",IF((COUNTIFS('06_EVIDENCE_REGISTER'!$B$6:$B$200,A31,'06_EVIDENCE_REGISTER'!$L$6:$L$200,"Current")-COUNTIFS('06_EVIDENCE_REGISTER'!$B$6:$B$200,A31,'06_EVIDENCE_REGISTER'!$L$6:$L$200,"Current",'06_EVIDENCE_REGISTER'!$J$6:$J$200,"&lt;"&amp;TODAY(),'06_EVIDENCE_REGISTER'!$J$6:$J$200,"&lt;&gt;"))&gt;0,"Current","Missing / stale")))</f>
        <v/>
      </c>
    </row>
    <row r="32" ht="66" customHeight="1" s="342">
      <c r="A32" s="122" t="inlineStr">
        <is>
          <t>A50-4-T2</t>
        </is>
      </c>
      <c r="B32" s="72" t="inlineStr">
        <is>
          <t>Art. 50(4), 50(5)</t>
        </is>
      </c>
      <c r="C32" s="72" t="inlineStr">
        <is>
          <t>Binding law</t>
        </is>
      </c>
      <c r="D32" s="72" t="inlineStr">
        <is>
          <t>Deployer</t>
        </is>
      </c>
      <c r="E32" s="41">
        <f>IF('01_SYSTEM_PROFILE'!$G$11="Applicable","Applicable",IF('01_SYSTEM_PROFILE'!$G$11="Needs assessment","Needs assessment","Not applicable"))</f>
        <v/>
      </c>
      <c r="F32" s="72" t="inlineStr">
        <is>
          <t>Clearly and perceptibly disclose that qualifying public-interest text was artificially generated or manipulated.</t>
        </is>
      </c>
      <c r="G32" s="72" t="inlineStr">
        <is>
          <t>Published page/copy; label; placement and accessibility test</t>
        </is>
      </c>
      <c r="H32" s="63" t="str"/>
      <c r="I32" s="528">
        <f>IF(OR(E32="Not applicable",E32="Optional"),"",'01_SYSTEM_PROFILE'!$H$11)</f>
        <v/>
      </c>
      <c r="J32" s="63" t="inlineStr">
        <is>
          <t>Not assessed</t>
        </is>
      </c>
      <c r="K32" s="63" t="str"/>
      <c r="L32" s="529" t="n"/>
      <c r="M32" s="63" t="str"/>
      <c r="N32" s="493">
        <f>IF(A32="","",IF(OR(E32="Not applicable",E32="Optional"),"N/A",IF((COUNTIFS('06_EVIDENCE_REGISTER'!$B$6:$B$200,A32,'06_EVIDENCE_REGISTER'!$L$6:$L$200,"Current")-COUNTIFS('06_EVIDENCE_REGISTER'!$B$6:$B$200,A32,'06_EVIDENCE_REGISTER'!$L$6:$L$200,"Current",'06_EVIDENCE_REGISTER'!$J$6:$J$200,"&lt;"&amp;TODAY(),'06_EVIDENCE_REGISTER'!$J$6:$J$200,"&lt;&gt;"))&gt;0,"Current","Missing / stale")))</f>
        <v/>
      </c>
    </row>
    <row r="33" ht="66" customHeight="1" s="342">
      <c r="A33" s="122" t="inlineStr">
        <is>
          <t>A50-4-TX</t>
        </is>
      </c>
      <c r="B33" s="72" t="inlineStr">
        <is>
          <t>Art. 50(4) review exception</t>
        </is>
      </c>
      <c r="C33" s="72" t="inlineStr">
        <is>
          <t>Binding condition</t>
        </is>
      </c>
      <c r="D33" s="72" t="inlineStr">
        <is>
          <t>Deployer</t>
        </is>
      </c>
      <c r="E33" s="41">
        <f>IF(AND('01_SYSTEM_PROFILE'!$C$32="Yes",'01_SYSTEM_PROFILE'!$C$33="Yes",'01_SYSTEM_PROFILE'!$C$34="Yes"),"Applicable",IF(OR('01_SYSTEM_PROFILE'!$C$33="Unsure",'01_SYSTEM_PROFILE'!$C$34="Unsure"),"Needs assessment","Not applicable"))</f>
        <v/>
      </c>
      <c r="F33" s="72" t="inlineStr">
        <is>
          <t>Evidence both cumulative exception conditions: substantive human review/editorial control and an identified person with ultimate editorial responsibility.</t>
        </is>
      </c>
      <c r="G33" s="72" t="inlineStr">
        <is>
          <t>Review standard/process; reviewer competence; editorial owner/contact; approval</t>
        </is>
      </c>
      <c r="H33" s="63" t="str"/>
      <c r="I33" s="528">
        <f>IF(OR(E33="Not applicable",E33="Optional"),"",'01_SYSTEM_PROFILE'!$H$11)</f>
        <v/>
      </c>
      <c r="J33" s="63" t="inlineStr">
        <is>
          <t>Not assessed</t>
        </is>
      </c>
      <c r="K33" s="63" t="str"/>
      <c r="L33" s="529" t="n"/>
      <c r="M33" s="63" t="str"/>
      <c r="N33" s="493">
        <f>IF(A33="","",IF(OR(E33="Not applicable",E33="Optional"),"N/A",IF((COUNTIFS('06_EVIDENCE_REGISTER'!$B$6:$B$200,A33,'06_EVIDENCE_REGISTER'!$L$6:$L$200,"Current")-COUNTIFS('06_EVIDENCE_REGISTER'!$B$6:$B$200,A33,'06_EVIDENCE_REGISTER'!$L$6:$L$200,"Current",'06_EVIDENCE_REGISTER'!$J$6:$J$200,"&lt;"&amp;TODAY(),'06_EVIDENCE_REGISTER'!$J$6:$J$200,"&lt;&gt;"))&gt;0,"Current","Missing / stale")))</f>
        <v/>
      </c>
    </row>
    <row r="34" ht="43.5" customHeight="1" s="342">
      <c r="A34" s="122" t="inlineStr">
        <is>
          <t>A50-4-T-EX1</t>
        </is>
      </c>
      <c r="B34" s="72" t="inlineStr">
        <is>
          <t>Art. 50(4) second-subparagraph law-enforcement clause</t>
        </is>
      </c>
      <c r="C34" s="72" t="inlineStr">
        <is>
          <t>Binding condition</t>
        </is>
      </c>
      <c r="D34" s="72" t="inlineStr">
        <is>
          <t>Deployer</t>
        </is>
      </c>
      <c r="E34" s="41">
        <f>IF(AND('01_SYSTEM_PROFILE'!$C$39="Yes",'01_SYSTEM_PROFILE'!$C$32="Yes"),"Applicable",IF('01_SYSTEM_PROFILE'!$C$39="Unsure","Needs assessment","Not applicable"))</f>
        <v/>
      </c>
      <c r="F34" s="72" t="inlineStr">
        <is>
          <t>Identify the specific law authorising non-transparent use of the relevant public-interest text and confirm the authorisation's exact scope.</t>
        </is>
      </c>
      <c r="G34" s="72" t="inlineStr">
        <is>
          <t>Legal memorandum; authorising provision; text-use scope approval</t>
        </is>
      </c>
      <c r="H34" s="63" t="n"/>
      <c r="I34" s="528">
        <f>IF(OR(E34="Not applicable",E34="Optional"),"",'01_SYSTEM_PROFILE'!$H$11)</f>
        <v/>
      </c>
      <c r="J34" s="63" t="inlineStr">
        <is>
          <t>Not assessed</t>
        </is>
      </c>
      <c r="K34" s="63" t="n"/>
      <c r="L34" s="529" t="n"/>
      <c r="M34" s="63" t="inlineStr">
        <is>
          <t>Text-specific authorisation; do not reuse this decision for deepfake content.</t>
        </is>
      </c>
      <c r="N34" s="493">
        <f>IF(A34="","",IF(OR(E34="Not applicable",E34="Optional"),"N/A",IF((COUNTIFS('06_EVIDENCE_REGISTER'!$B$6:$B$200,A34,'06_EVIDENCE_REGISTER'!$L$6:$L$200,"Current")-COUNTIFS('06_EVIDENCE_REGISTER'!$B$6:$B$200,A34,'06_EVIDENCE_REGISTER'!$L$6:$L$200,"Current",'06_EVIDENCE_REGISTER'!$J$6:$J$200,"&lt;"&amp;TODAY(),'06_EVIDENCE_REGISTER'!$J$6:$J$200,"&lt;&gt;"))&gt;0,"Current","Missing / stale")))</f>
        <v/>
      </c>
    </row>
    <row r="35" ht="66" customHeight="1" s="342">
      <c r="A35" s="122" t="inlineStr">
        <is>
          <t>G50-4-T1</t>
        </is>
      </c>
      <c r="B35" s="72" t="inlineStr">
        <is>
          <t>Guidelines §§134–138</t>
        </is>
      </c>
      <c r="C35" s="72" t="inlineStr">
        <is>
          <t>Commission guidance</t>
        </is>
      </c>
      <c r="D35" s="72" t="inlineStr">
        <is>
          <t>Deployer</t>
        </is>
      </c>
      <c r="E35" s="41">
        <f>IF(AND('01_SYSTEM_PROFILE'!$C$32="Yes",'01_SYSTEM_PROFILE'!$C$33="Yes",'01_SYSTEM_PROFILE'!$C$34="Yes"),"Applicable","Not applicable")</f>
        <v/>
      </c>
      <c r="F35" s="72" t="inlineStr">
        <is>
          <t>Ensure review includes substantive fact-checking and occurs after the final AI intervention; publish an easily findable editorial-responsibility contact.</t>
        </is>
      </c>
      <c r="G35" s="72" t="inlineStr">
        <is>
          <t>Final-review workflow; change control; public contact location</t>
        </is>
      </c>
      <c r="H35" s="63" t="n"/>
      <c r="I35" s="528">
        <f>IF(OR(E35="Not applicable",E35="Optional"),"",'01_SYSTEM_PROFILE'!$H$11)</f>
        <v/>
      </c>
      <c r="J35" s="63" t="inlineStr">
        <is>
          <t>Not assessed</t>
        </is>
      </c>
      <c r="K35" s="63" t="n"/>
      <c r="L35" s="529" t="n"/>
      <c r="M35" s="63" t="n"/>
      <c r="N35" s="493">
        <f>IF(A35="","",IF(OR(E35="Not applicable",E35="Optional"),"N/A",IF((COUNTIFS('06_EVIDENCE_REGISTER'!$B$6:$B$200,A35,'06_EVIDENCE_REGISTER'!$L$6:$L$200,"Current")-COUNTIFS('06_EVIDENCE_REGISTER'!$B$6:$B$200,A35,'06_EVIDENCE_REGISTER'!$L$6:$L$200,"Current",'06_EVIDENCE_REGISTER'!$J$6:$J$200,"&lt;"&amp;TODAY(),'06_EVIDENCE_REGISTER'!$J$6:$J$200,"&lt;&gt;"))&gt;0,"Current","Missing / stale")))</f>
        <v/>
      </c>
    </row>
    <row r="36" ht="66" customHeight="1" s="342">
      <c r="A36" s="122" t="inlineStr">
        <is>
          <t>A50-5-01</t>
        </is>
      </c>
      <c r="B36" s="72" t="inlineStr">
        <is>
          <t>Art. 50(5)</t>
        </is>
      </c>
      <c r="C36" s="72" t="inlineStr">
        <is>
          <t>Binding law</t>
        </is>
      </c>
      <c r="D36" s="72" t="inlineStr">
        <is>
          <t>Provider / Deployer</t>
        </is>
      </c>
      <c r="E36" s="41">
        <f>IF('01_SYSTEM_PROFILE'!$G$12="Applicable","Applicable",IF('01_SYSTEM_PROFILE'!$G$12="Needs assessment","Needs assessment","Not applicable"))</f>
        <v/>
      </c>
      <c r="F36" s="72" t="inlineStr">
        <is>
          <t>Apply clear, distinguishable information at the latest at first interaction/exposure for every active Article 50(1)–(4) duty.</t>
        </is>
      </c>
      <c r="G36" s="72" t="inlineStr">
        <is>
          <t>Cross-channel design standard; implementation tests</t>
        </is>
      </c>
      <c r="H36" s="63" t="n"/>
      <c r="I36" s="528">
        <f>IF(OR(E36="Not applicable",E36="Optional"),"",'01_SYSTEM_PROFILE'!$H$12)</f>
        <v/>
      </c>
      <c r="J36" s="63" t="inlineStr">
        <is>
          <t>Not assessed</t>
        </is>
      </c>
      <c r="K36" s="63" t="n"/>
      <c r="L36" s="529" t="n"/>
      <c r="M36" s="63" t="n"/>
      <c r="N36" s="493">
        <f>IF(A36="","",IF(OR(E36="Not applicable",E36="Optional"),"N/A",IF((COUNTIFS('06_EVIDENCE_REGISTER'!$B$6:$B$200,A36,'06_EVIDENCE_REGISTER'!$L$6:$L$200,"Current")-COUNTIFS('06_EVIDENCE_REGISTER'!$B$6:$B$200,A36,'06_EVIDENCE_REGISTER'!$L$6:$L$200,"Current",'06_EVIDENCE_REGISTER'!$J$6:$J$200,"&lt;"&amp;TODAY(),'06_EVIDENCE_REGISTER'!$J$6:$J$200,"&lt;&gt;"))&gt;0,"Current","Missing / stale")))</f>
        <v/>
      </c>
    </row>
    <row r="37" ht="66" customHeight="1" s="342">
      <c r="A37" s="122" t="inlineStr">
        <is>
          <t>A50-5-02</t>
        </is>
      </c>
      <c r="B37" s="72" t="inlineStr">
        <is>
          <t>Art. 50(5)</t>
        </is>
      </c>
      <c r="C37" s="72" t="inlineStr">
        <is>
          <t>Binding law</t>
        </is>
      </c>
      <c r="D37" s="72" t="inlineStr">
        <is>
          <t>Provider / Deployer</t>
        </is>
      </c>
      <c r="E37" s="41">
        <f>IF('01_SYSTEM_PROFILE'!$G$12="Applicable","Applicable",IF('01_SYSTEM_PROFILE'!$G$12="Needs assessment","Needs assessment","Not applicable"))</f>
        <v/>
      </c>
      <c r="F37" s="72" t="inlineStr">
        <is>
          <t>Identify and meet applicable accessibility requirements for each disclosure and detection-result interface.</t>
        </is>
      </c>
      <c r="G37" s="72" t="inlineStr">
        <is>
          <t>Accessibility applicability assessment; test/audit report</t>
        </is>
      </c>
      <c r="H37" s="63" t="n"/>
      <c r="I37" s="528">
        <f>IF(OR(E37="Not applicable",E37="Optional"),"",'01_SYSTEM_PROFILE'!$H$12)</f>
        <v/>
      </c>
      <c r="J37" s="63" t="inlineStr">
        <is>
          <t>Not assessed</t>
        </is>
      </c>
      <c r="K37" s="63" t="n"/>
      <c r="L37" s="529" t="n"/>
      <c r="M37" s="63" t="n"/>
      <c r="N37" s="493">
        <f>IF(A37="","",IF(OR(E37="Not applicable",E37="Optional"),"N/A",IF((COUNTIFS('06_EVIDENCE_REGISTER'!$B$6:$B$200,A37,'06_EVIDENCE_REGISTER'!$L$6:$L$200,"Current")-COUNTIFS('06_EVIDENCE_REGISTER'!$B$6:$B$200,A37,'06_EVIDENCE_REGISTER'!$L$6:$L$200,"Current",'06_EVIDENCE_REGISTER'!$J$6:$J$200,"&lt;"&amp;TODAY(),'06_EVIDENCE_REGISTER'!$J$6:$J$200,"&lt;&gt;"))&gt;0,"Current","Missing / stale")))</f>
        <v/>
      </c>
    </row>
    <row r="38" ht="66" customHeight="1" s="342">
      <c r="A38" s="122" t="inlineStr">
        <is>
          <t>XLAW-6-01</t>
        </is>
      </c>
      <c r="B38" s="72" t="inlineStr">
        <is>
          <t>Art. 50(6)</t>
        </is>
      </c>
      <c r="C38" s="72" t="inlineStr">
        <is>
          <t>Cross-law checkpoint</t>
        </is>
      </c>
      <c r="D38" s="72" t="inlineStr">
        <is>
          <t>Provider / Deployer</t>
        </is>
      </c>
      <c r="E38" s="41">
        <f>IF(COUNTIF('01_SYSTEM_PROFILE'!$G$7:$G$12,"Applicable")&gt;0,"Applicable",IF(COUNTIF('01_SYSTEM_PROFILE'!$G$7:$G$12,"Needs assessment")&gt;0,"Needs assessment","Not applicable"))</f>
        <v/>
      </c>
      <c r="F38" s="72" t="inlineStr">
        <is>
          <t>Map overlapping Chapter III, Union, national, consumer, media, accessibility and data-protection transparency obligations.</t>
        </is>
      </c>
      <c r="G38" s="72" t="inlineStr">
        <is>
          <t>Legal-obligation map; national/sectoral overlay review</t>
        </is>
      </c>
      <c r="H38" s="63" t="n"/>
      <c r="I38" s="528">
        <f>IF(OR(E38="Not applicable",E38="Optional"),"",'01_SYSTEM_PROFILE'!$H$12)</f>
        <v/>
      </c>
      <c r="J38" s="63" t="inlineStr">
        <is>
          <t>Not assessed</t>
        </is>
      </c>
      <c r="K38" s="63" t="n"/>
      <c r="L38" s="529" t="n"/>
      <c r="M38" s="63" t="n"/>
      <c r="N38" s="493">
        <f>IF(A38="","",IF(OR(E38="Not applicable",E38="Optional"),"N/A",IF((COUNTIFS('06_EVIDENCE_REGISTER'!$B$6:$B$200,A38,'06_EVIDENCE_REGISTER'!$L$6:$L$200,"Current")-COUNTIFS('06_EVIDENCE_REGISTER'!$B$6:$B$200,A38,'06_EVIDENCE_REGISTER'!$L$6:$L$200,"Current",'06_EVIDENCE_REGISTER'!$J$6:$J$200,"&lt;"&amp;TODAY(),'06_EVIDENCE_REGISTER'!$J$6:$J$200,"&lt;&gt;"))&gt;0,"Current","Missing / stale")))</f>
        <v/>
      </c>
    </row>
    <row r="39" ht="66" customHeight="1" s="342">
      <c r="A39" s="122" t="inlineStr">
        <is>
          <t>G50-4-01</t>
        </is>
      </c>
      <c r="B39" s="72" t="inlineStr">
        <is>
          <t>Guidelines §§117, 132</t>
        </is>
      </c>
      <c r="C39" s="72" t="inlineStr">
        <is>
          <t>Commission guidance</t>
        </is>
      </c>
      <c r="D39" s="72" t="inlineStr">
        <is>
          <t>Deployer</t>
        </is>
      </c>
      <c r="E39" s="41">
        <f>IF(OR('01_SYSTEM_PROFILE'!$G$10="Applicable",'01_SYSTEM_PROFILE'!$G$11="Applicable"),"Applicable","Not applicable")</f>
        <v/>
      </c>
      <c r="F39" s="72" t="inlineStr">
        <is>
          <t>Do not rely solely on provider metadata or a technical detection tool for Article 50(4); use a directly perceivable label/disclaimer.</t>
        </is>
      </c>
      <c r="G39" s="72" t="inlineStr">
        <is>
          <t>Published-content capture; perceptibility review</t>
        </is>
      </c>
      <c r="H39" s="63" t="n"/>
      <c r="I39" s="528">
        <f>IF(OR(E39="Not applicable",E39="Optional"),"",'01_SYSTEM_PROFILE'!$H$12)</f>
        <v/>
      </c>
      <c r="J39" s="63" t="inlineStr">
        <is>
          <t>Not assessed</t>
        </is>
      </c>
      <c r="K39" s="63" t="n"/>
      <c r="L39" s="529" t="n"/>
      <c r="M39" s="63" t="n"/>
      <c r="N39" s="493">
        <f>IF(A39="","",IF(OR(E39="Not applicable",E39="Optional"),"N/A",IF((COUNTIFS('06_EVIDENCE_REGISTER'!$B$6:$B$200,A39,'06_EVIDENCE_REGISTER'!$L$6:$L$200,"Current")-COUNTIFS('06_EVIDENCE_REGISTER'!$B$6:$B$200,A39,'06_EVIDENCE_REGISTER'!$L$6:$L$200,"Current",'06_EVIDENCE_REGISTER'!$J$6:$J$200,"&lt;"&amp;TODAY(),'06_EVIDENCE_REGISTER'!$J$6:$J$200,"&lt;&gt;"))&gt;0,"Current","Missing / stale")))</f>
        <v/>
      </c>
    </row>
    <row r="40" ht="66" customHeight="1" s="342">
      <c r="A40" s="122" t="inlineStr">
        <is>
          <t>COP-P-01</t>
        </is>
      </c>
      <c r="B40" s="72" t="inlineStr">
        <is>
          <t>Code §1, Measure 1.1</t>
        </is>
      </c>
      <c r="C40" s="72" t="inlineStr">
        <is>
          <t>Code of Practice</t>
        </is>
      </c>
      <c r="D40" s="72" t="inlineStr">
        <is>
          <t>Provider signatory</t>
        </is>
      </c>
      <c r="E40" s="41">
        <f>IF('01_SYSTEM_PROFILE'!$C$40="Yes",IF('01_SYSTEM_PROFILE'!$G$8="Applicable","Applicable","Not applicable"),IF('01_SYSTEM_PROFILE'!$C$40="Planned","Optional","Not applicable"))</f>
        <v/>
      </c>
      <c r="F40" s="72" t="inlineStr">
        <is>
          <t>Implement the Code's applicable machine-readable marking architecture, including its multi-layer approach and documented modality-specific deviations.</t>
        </is>
      </c>
      <c r="G40" s="72" t="inlineStr">
        <is>
          <t>Architecture; signed metadata/watermark evidence; exception rationale</t>
        </is>
      </c>
      <c r="H40" s="63" t="n"/>
      <c r="I40" s="528">
        <f>IF(OR(E40="Not applicable",E40="Optional"),"",'01_SYSTEM_PROFILE'!$H$8)</f>
        <v/>
      </c>
      <c r="J40" s="63" t="inlineStr">
        <is>
          <t>Not assessed</t>
        </is>
      </c>
      <c r="K40" s="63" t="n"/>
      <c r="L40" s="529" t="n"/>
      <c r="M40" s="63" t="n"/>
      <c r="N40" s="493">
        <f>IF(A40="","",IF(OR(E40="Not applicable",E40="Optional"),"N/A",IF((COUNTIFS('06_EVIDENCE_REGISTER'!$B$6:$B$200,A40,'06_EVIDENCE_REGISTER'!$L$6:$L$200,"Current")-COUNTIFS('06_EVIDENCE_REGISTER'!$B$6:$B$200,A40,'06_EVIDENCE_REGISTER'!$L$6:$L$200,"Current",'06_EVIDENCE_REGISTER'!$J$6:$J$200,"&lt;"&amp;TODAY(),'06_EVIDENCE_REGISTER'!$J$6:$J$200,"&lt;&gt;"))&gt;0,"Current","Missing / stale")))</f>
        <v/>
      </c>
    </row>
    <row r="41" ht="66" customHeight="1" s="342">
      <c r="A41" s="122" t="inlineStr">
        <is>
          <t>COP-P-02</t>
        </is>
      </c>
      <c r="B41" s="72" t="inlineStr">
        <is>
          <t>Code §1, Measure 1.2</t>
        </is>
      </c>
      <c r="C41" s="72" t="inlineStr">
        <is>
          <t>Code of Practice</t>
        </is>
      </c>
      <c r="D41" s="72" t="inlineStr">
        <is>
          <t>Provider signatory</t>
        </is>
      </c>
      <c r="E41" s="41">
        <f>IF('01_SYSTEM_PROFILE'!$C$40="Yes",IF('01_SYSTEM_PROFILE'!$G$8="Applicable","Applicable","Not applicable"),IF('01_SYSTEM_PROFILE'!$C$40="Planned","Optional","Not applicable"))</f>
        <v/>
      </c>
      <c r="F41" s="72" t="inlineStr">
        <is>
          <t>Preserve recognised upstream markings, prohibit intentional tampering and avoid promoting circumvention tools.</t>
        </is>
      </c>
      <c r="G41" s="72" t="inlineStr">
        <is>
          <t>Transformation tests; terms/AUP; product review</t>
        </is>
      </c>
      <c r="H41" s="63" t="n"/>
      <c r="I41" s="528">
        <f>IF(OR(E41="Not applicable",E41="Optional"),"",'01_SYSTEM_PROFILE'!$H$8)</f>
        <v/>
      </c>
      <c r="J41" s="63" t="inlineStr">
        <is>
          <t>Not assessed</t>
        </is>
      </c>
      <c r="K41" s="63" t="n"/>
      <c r="L41" s="529" t="n"/>
      <c r="M41" s="63" t="n"/>
      <c r="N41" s="493">
        <f>IF(A41="","",IF(OR(E41="Not applicable",E41="Optional"),"N/A",IF((COUNTIFS('06_EVIDENCE_REGISTER'!$B$6:$B$200,A41,'06_EVIDENCE_REGISTER'!$L$6:$L$200,"Current")-COUNTIFS('06_EVIDENCE_REGISTER'!$B$6:$B$200,A41,'06_EVIDENCE_REGISTER'!$L$6:$L$200,"Current",'06_EVIDENCE_REGISTER'!$J$6:$J$200,"&lt;"&amp;TODAY(),'06_EVIDENCE_REGISTER'!$J$6:$J$200,"&lt;&gt;"))&gt;0,"Current","Missing / stale")))</f>
        <v/>
      </c>
    </row>
    <row r="42" ht="66" customHeight="1" s="342">
      <c r="A42" s="122" t="inlineStr">
        <is>
          <t>COP-P-03</t>
        </is>
      </c>
      <c r="B42" s="72" t="inlineStr">
        <is>
          <t>Code §1, Measures 2.1–2.3</t>
        </is>
      </c>
      <c r="C42" s="72" t="inlineStr">
        <is>
          <t>Code of Practice</t>
        </is>
      </c>
      <c r="D42" s="72" t="inlineStr">
        <is>
          <t>Provider signatory</t>
        </is>
      </c>
      <c r="E42" s="41">
        <f>IF('01_SYSTEM_PROFILE'!$C$40="Yes",IF('01_SYSTEM_PROFILE'!$G$8="Applicable","Applicable","Not applicable"),IF('01_SYSTEM_PROFILE'!$C$40="Planned","Optional","Not applicable"))</f>
        <v/>
      </c>
      <c r="F42" s="72" t="inlineStr">
        <is>
          <t>Provide an appropriate detection solution, cover each marking technique and present clear, accessible results.</t>
        </is>
      </c>
      <c r="G42" s="72" t="inlineStr">
        <is>
          <t>Public specification/software/API; access and UX evidence</t>
        </is>
      </c>
      <c r="H42" s="63" t="n"/>
      <c r="I42" s="528">
        <f>IF(OR(E42="Not applicable",E42="Optional"),"",'01_SYSTEM_PROFILE'!$H$8)</f>
        <v/>
      </c>
      <c r="J42" s="63" t="inlineStr">
        <is>
          <t>Not assessed</t>
        </is>
      </c>
      <c r="K42" s="63" t="n"/>
      <c r="L42" s="529" t="n"/>
      <c r="M42" s="63" t="n"/>
      <c r="N42" s="493">
        <f>IF(A42="","",IF(OR(E42="Not applicable",E42="Optional"),"N/A",IF((COUNTIFS('06_EVIDENCE_REGISTER'!$B$6:$B$200,A42,'06_EVIDENCE_REGISTER'!$L$6:$L$200,"Current")-COUNTIFS('06_EVIDENCE_REGISTER'!$B$6:$B$200,A42,'06_EVIDENCE_REGISTER'!$L$6:$L$200,"Current",'06_EVIDENCE_REGISTER'!$J$6:$J$200,"&lt;"&amp;TODAY(),'06_EVIDENCE_REGISTER'!$J$6:$J$200,"&lt;&gt;"))&gt;0,"Current","Missing / stale")))</f>
        <v/>
      </c>
    </row>
    <row r="43" ht="66" customHeight="1" s="342">
      <c r="A43" s="122" t="inlineStr">
        <is>
          <t>COP-P-04</t>
        </is>
      </c>
      <c r="B43" s="72" t="inlineStr">
        <is>
          <t>Code §1, Measures 4.1–4.4</t>
        </is>
      </c>
      <c r="C43" s="72" t="inlineStr">
        <is>
          <t>Code of Practice</t>
        </is>
      </c>
      <c r="D43" s="72" t="inlineStr">
        <is>
          <t>Provider signatory</t>
        </is>
      </c>
      <c r="E43" s="41">
        <f>IF('01_SYSTEM_PROFILE'!$C$40="Yes",IF('01_SYSTEM_PROFILE'!$G$8="Applicable","Applicable","Not applicable"),IF('01_SYSTEM_PROFILE'!$C$40="Planned","Optional","Not applicable"))</f>
        <v/>
      </c>
      <c r="F43" s="72" t="inlineStr">
        <is>
          <t>Maintain a proportionate compliance process, pre-market and periodic testing, relevant training, remediation and authority cooperation.</t>
        </is>
      </c>
      <c r="G43" s="72" t="inlineStr">
        <is>
          <t>Process; test cadence; training record; issue/remediation log</t>
        </is>
      </c>
      <c r="H43" s="63" t="n"/>
      <c r="I43" s="528">
        <f>IF(OR(E43="Not applicable",E43="Optional"),"",'01_SYSTEM_PROFILE'!$H$8)</f>
        <v/>
      </c>
      <c r="J43" s="63" t="inlineStr">
        <is>
          <t>Not assessed</t>
        </is>
      </c>
      <c r="K43" s="63" t="n"/>
      <c r="L43" s="529" t="n"/>
      <c r="M43" s="63" t="n"/>
      <c r="N43" s="493">
        <f>IF(A43="","",IF(OR(E43="Not applicable",E43="Optional"),"N/A",IF((COUNTIFS('06_EVIDENCE_REGISTER'!$B$6:$B$200,A43,'06_EVIDENCE_REGISTER'!$L$6:$L$200,"Current")-COUNTIFS('06_EVIDENCE_REGISTER'!$B$6:$B$200,A43,'06_EVIDENCE_REGISTER'!$L$6:$L$200,"Current",'06_EVIDENCE_REGISTER'!$J$6:$J$200,"&lt;"&amp;TODAY(),'06_EVIDENCE_REGISTER'!$J$6:$J$200,"&lt;&gt;"))&gt;0,"Current","Missing / stale")))</f>
        <v/>
      </c>
    </row>
    <row r="44" ht="66" customHeight="1" s="342">
      <c r="A44" s="122" t="inlineStr">
        <is>
          <t>COP-P-05</t>
        </is>
      </c>
      <c r="B44" s="72" t="inlineStr">
        <is>
          <t>Code §1, Measure 3.4</t>
        </is>
      </c>
      <c r="C44" s="72" t="inlineStr">
        <is>
          <t>Code of Practice</t>
        </is>
      </c>
      <c r="D44" s="72" t="inlineStr">
        <is>
          <t>Provider signatory</t>
        </is>
      </c>
      <c r="E44" s="41">
        <f>IF('01_SYSTEM_PROFILE'!$C$40="Yes",IF('01_SYSTEM_PROFILE'!$G$8="Applicable","Applicable","Not applicable"),IF('01_SYSTEM_PROFILE'!$C$40="Planned","Optional","Not applicable"))</f>
        <v/>
      </c>
      <c r="F44" s="72" t="inlineStr">
        <is>
          <t>Implement the Code interoperability pathway, including the 2 February 2027 milestone where applicable.</t>
        </is>
      </c>
      <c r="G44" s="72" t="inlineStr">
        <is>
          <t>Interoperability plan; registry/signpost/API/consortium evidence</t>
        </is>
      </c>
      <c r="H44" s="63" t="n"/>
      <c r="I44" s="528">
        <f>IF(E44="Applicable",DATE(2027,2,2),"")</f>
        <v/>
      </c>
      <c r="J44" s="63" t="inlineStr">
        <is>
          <t>Not assessed</t>
        </is>
      </c>
      <c r="K44" s="63" t="n"/>
      <c r="L44" s="529" t="n"/>
      <c r="M44" s="63" t="n"/>
      <c r="N44" s="493">
        <f>IF(A44="","",IF(OR(E44="Not applicable",E44="Optional"),"N/A",IF((COUNTIFS('06_EVIDENCE_REGISTER'!$B$6:$B$200,A44,'06_EVIDENCE_REGISTER'!$L$6:$L$200,"Current")-COUNTIFS('06_EVIDENCE_REGISTER'!$B$6:$B$200,A44,'06_EVIDENCE_REGISTER'!$L$6:$L$200,"Current",'06_EVIDENCE_REGISTER'!$J$6:$J$200,"&lt;"&amp;TODAY(),'06_EVIDENCE_REGISTER'!$J$6:$J$200,"&lt;&gt;"))&gt;0,"Current","Missing / stale")))</f>
        <v/>
      </c>
    </row>
    <row r="45" ht="66" customHeight="1" s="342">
      <c r="A45" s="122" t="inlineStr">
        <is>
          <t>COP-D-01</t>
        </is>
      </c>
      <c r="B45" s="72" t="inlineStr">
        <is>
          <t>Code §2, Measures 1.1–1.2</t>
        </is>
      </c>
      <c r="C45" s="72" t="inlineStr">
        <is>
          <t>Code of Practice</t>
        </is>
      </c>
      <c r="D45" s="72" t="inlineStr">
        <is>
          <t>Deployer signatory</t>
        </is>
      </c>
      <c r="E45" s="41">
        <f>IF('01_SYSTEM_PROFILE'!$C$40="Yes",IF(OR('01_SYSTEM_PROFILE'!$G$10="Applicable",'01_SYSTEM_PROFILE'!$G$11="Applicable"),"Applicable","Not applicable"),IF('01_SYSTEM_PROFILE'!$C$40="Planned","Optional","Not applicable"))</f>
        <v/>
      </c>
      <c r="F45" s="72" t="inlineStr">
        <is>
          <t>Use the EU icon or an equivalent clear, accessible label and follow applicable design, placement and duration specifications.</t>
        </is>
      </c>
      <c r="G45" s="72" t="inlineStr">
        <is>
          <t>Approved label system; channel examples; accessibility test</t>
        </is>
      </c>
      <c r="H45" s="63" t="n"/>
      <c r="I45" s="528">
        <f>IF(OR(E45="Not applicable",E45="Optional"),"",'01_SYSTEM_PROFILE'!$H$12)</f>
        <v/>
      </c>
      <c r="J45" s="63" t="inlineStr">
        <is>
          <t>Not assessed</t>
        </is>
      </c>
      <c r="K45" s="63" t="n"/>
      <c r="L45" s="529" t="n"/>
      <c r="M45" s="63" t="n"/>
      <c r="N45" s="493">
        <f>IF(A45="","",IF(OR(E45="Not applicable",E45="Optional"),"N/A",IF((COUNTIFS('06_EVIDENCE_REGISTER'!$B$6:$B$200,A45,'06_EVIDENCE_REGISTER'!$L$6:$L$200,"Current")-COUNTIFS('06_EVIDENCE_REGISTER'!$B$6:$B$200,A45,'06_EVIDENCE_REGISTER'!$L$6:$L$200,"Current",'06_EVIDENCE_REGISTER'!$J$6:$J$200,"&lt;"&amp;TODAY(),'06_EVIDENCE_REGISTER'!$J$6:$J$200,"&lt;&gt;"))&gt;0,"Current","Missing / stale")))</f>
        <v/>
      </c>
    </row>
    <row r="46" ht="66" customHeight="1" s="342">
      <c r="A46" s="122" t="inlineStr">
        <is>
          <t>COP-D-02</t>
        </is>
      </c>
      <c r="B46" s="72" t="inlineStr">
        <is>
          <t>Code §2, Measures 2.1–2.3</t>
        </is>
      </c>
      <c r="C46" s="72" t="inlineStr">
        <is>
          <t>Code of Practice</t>
        </is>
      </c>
      <c r="D46" s="72" t="inlineStr">
        <is>
          <t>Deployer signatory</t>
        </is>
      </c>
      <c r="E46" s="41">
        <f>IF('01_SYSTEM_PROFILE'!$C$40="Yes",IF(OR('01_SYSTEM_PROFILE'!$G$10="Applicable",'01_SYSTEM_PROFILE'!$G$11="Applicable"),"Applicable","Not applicable"),IF('01_SYSTEM_PROFILE'!$C$40="Planned","Optional","Not applicable"))</f>
        <v/>
      </c>
      <c r="F46" s="72" t="inlineStr">
        <is>
          <t>Maintain disclosure procedures, role-based literacy, reporting/feedback channels and prompt correction of missing or incorrect labels.</t>
        </is>
      </c>
      <c r="G46" s="72" t="inlineStr">
        <is>
          <t>Procedure; training; reporting channel; remediation log</t>
        </is>
      </c>
      <c r="H46" s="63" t="n"/>
      <c r="I46" s="528">
        <f>IF(OR(E46="Not applicable",E46="Optional"),"",'01_SYSTEM_PROFILE'!$H$12)</f>
        <v/>
      </c>
      <c r="J46" s="63" t="inlineStr">
        <is>
          <t>Not assessed</t>
        </is>
      </c>
      <c r="K46" s="63" t="n"/>
      <c r="L46" s="529" t="n"/>
      <c r="M46" s="63" t="n"/>
      <c r="N46" s="493">
        <f>IF(A46="","",IF(OR(E46="Not applicable",E46="Optional"),"N/A",IF((COUNTIFS('06_EVIDENCE_REGISTER'!$B$6:$B$200,A46,'06_EVIDENCE_REGISTER'!$L$6:$L$200,"Current")-COUNTIFS('06_EVIDENCE_REGISTER'!$B$6:$B$200,A46,'06_EVIDENCE_REGISTER'!$L$6:$L$200,"Current",'06_EVIDENCE_REGISTER'!$J$6:$J$200,"&lt;"&amp;TODAY(),'06_EVIDENCE_REGISTER'!$J$6:$J$200,"&lt;&gt;"))&gt;0,"Current","Missing / stale")))</f>
        <v/>
      </c>
    </row>
    <row r="47" ht="66" customHeight="1" s="342">
      <c r="A47" s="122" t="inlineStr">
        <is>
          <t>COP-D-03</t>
        </is>
      </c>
      <c r="B47" s="72" t="inlineStr">
        <is>
          <t>Code §2, Commitment 3</t>
        </is>
      </c>
      <c r="C47" s="72" t="inlineStr">
        <is>
          <t>Code of Practice</t>
        </is>
      </c>
      <c r="D47" s="72" t="inlineStr">
        <is>
          <t>Deployer signatory</t>
        </is>
      </c>
      <c r="E47" s="41">
        <f>IF('01_SYSTEM_PROFILE'!$C$40="Yes",IF(AND('01_SYSTEM_PROFILE'!$C$30="Yes",'01_SYSTEM_PROFILE'!$C$31="Yes"),"Applicable","Not applicable"),"Not applicable")</f>
        <v/>
      </c>
      <c r="F47" s="72" t="inlineStr">
        <is>
          <t>Apply the Code's adapted disclosure regime for artistic, creative, satirical, fictional or analogous works.</t>
        </is>
      </c>
      <c r="G47" s="72" t="inlineStr">
        <is>
          <t>Adapted icon/label; placement record; audience/accessibility test</t>
        </is>
      </c>
      <c r="H47" s="63" t="n"/>
      <c r="I47" s="528">
        <f>IF(OR(E47="Not applicable",E47="Optional"),"",'01_SYSTEM_PROFILE'!$H$12)</f>
        <v/>
      </c>
      <c r="J47" s="63" t="inlineStr">
        <is>
          <t>Not assessed</t>
        </is>
      </c>
      <c r="K47" s="63" t="n"/>
      <c r="L47" s="529" t="n"/>
      <c r="M47" s="63" t="n"/>
      <c r="N47" s="493">
        <f>IF(A47="","",IF(OR(E47="Not applicable",E47="Optional"),"N/A",IF((COUNTIFS('06_EVIDENCE_REGISTER'!$B$6:$B$200,A47,'06_EVIDENCE_REGISTER'!$L$6:$L$200,"Current")-COUNTIFS('06_EVIDENCE_REGISTER'!$B$6:$B$200,A47,'06_EVIDENCE_REGISTER'!$L$6:$L$200,"Current",'06_EVIDENCE_REGISTER'!$J$6:$J$200,"&lt;"&amp;TODAY(),'06_EVIDENCE_REGISTER'!$J$6:$J$200,"&lt;&gt;"))&gt;0,"Current","Missing / stale")))</f>
        <v/>
      </c>
    </row>
    <row r="48" ht="39" customHeight="1" s="342">
      <c r="A48" s="199" t="inlineStr">
        <is>
          <t>COP-D-04</t>
        </is>
      </c>
      <c r="B48" s="199" t="inlineStr">
        <is>
          <t>Code §2, Commitment 4</t>
        </is>
      </c>
      <c r="C48" s="199" t="inlineStr">
        <is>
          <t>Code of Practice</t>
        </is>
      </c>
      <c r="D48" s="199" t="inlineStr">
        <is>
          <t>Deployer signatory</t>
        </is>
      </c>
      <c r="E48" s="199">
        <f>IF('01_SYSTEM_PROFILE'!$C$40="Yes",IF(AND('01_SYSTEM_PROFILE'!$C$32="Yes",'01_SYSTEM_PROFILE'!$C$33="Yes",'01_SYSTEM_PROFILE'!$C$34="Yes"),"Applicable","Not applicable"),"Not applicable")</f>
        <v/>
      </c>
      <c r="F48" s="199" t="inlineStr">
        <is>
          <t>Maintain a pre-publication human-review/editorial-control policy and identify the editorially responsible person and resources.</t>
        </is>
      </c>
      <c r="G48" s="199" t="inlineStr">
        <is>
          <t>Policy; owner/contact; resourcing and workflow evidence</t>
        </is>
      </c>
      <c r="H48" s="199" t="n"/>
      <c r="I48" s="199">
        <f>IF(OR(E48="Not applicable",E48="Optional"),"",'01_SYSTEM_PROFILE'!$H$12)</f>
        <v/>
      </c>
      <c r="J48" s="199" t="inlineStr">
        <is>
          <t>Not assessed</t>
        </is>
      </c>
      <c r="K48" s="199" t="n"/>
      <c r="L48" s="199" t="n"/>
      <c r="M48" s="199" t="n"/>
      <c r="N48" s="470">
        <f>IF(A48="","",IF(OR(E48="Not applicable",E48="Optional"),"N/A",IF((COUNTIFS('06_EVIDENCE_REGISTER'!$B$6:$B$200,A48,'06_EVIDENCE_REGISTER'!$L$6:$L$200,"Current")-COUNTIFS('06_EVIDENCE_REGISTER'!$B$6:$B$200,A48,'06_EVIDENCE_REGISTER'!$L$6:$L$200,"Current",'06_EVIDENCE_REGISTER'!$J$6:$J$200,"&lt;"&amp;TODAY(),'06_EVIDENCE_REGISTER'!$J$6:$J$200,"&lt;&gt;"))&gt;0,"Current","Missing / stale")))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</sheetData>
  <autoFilter ref="A5:N48"/>
  <mergeCells count="3">
    <mergeCell ref="A3:M3"/>
    <mergeCell ref="A2:M2"/>
    <mergeCell ref="A1:M1"/>
  </mergeCells>
  <conditionalFormatting sqref="E6:E47">
    <cfRule type="containsText" priority="1" operator="containsText" dxfId="0" text="Applicable"/>
    <cfRule type="containsText" priority="2" operator="containsText" dxfId="1" text="Needs assessment"/>
    <cfRule type="containsText" priority="3" operator="containsText" dxfId="2" text="Exception"/>
    <cfRule type="containsText" priority="4" operator="containsText" dxfId="3" text="Optional"/>
    <cfRule type="containsText" priority="5" operator="containsText" dxfId="4" text="Not applicable"/>
  </conditionalFormatting>
  <conditionalFormatting sqref="J6:J47">
    <cfRule type="containsText" priority="6" operator="containsText" dxfId="0" text="Verified"/>
    <cfRule type="containsText" priority="7" operator="containsText" dxfId="16" text="Implemented"/>
    <cfRule type="containsText" priority="8" operator="containsText" dxfId="2" text="In progress"/>
    <cfRule type="containsText" priority="9" operator="containsText" dxfId="18" text="Planned"/>
    <cfRule type="containsText" priority="10" operator="containsText" dxfId="1" text="Blocked"/>
    <cfRule type="containsText" priority="11" operator="containsText" dxfId="4" text="Not assessed"/>
  </conditionalFormatting>
  <conditionalFormatting sqref="E48">
    <cfRule type="expression" priority="12" dxfId="1">
      <formula>$E48="Applicable"</formula>
    </cfRule>
    <cfRule type="expression" priority="13" dxfId="1">
      <formula>$E48="Needs assessment"</formula>
    </cfRule>
    <cfRule type="expression" priority="14" dxfId="52">
      <formula>$E48="Exception route — verify"</formula>
    </cfRule>
    <cfRule type="expression" priority="15" dxfId="53">
      <formula>$E48="Optional"</formula>
    </cfRule>
    <cfRule type="expression" priority="16" dxfId="0">
      <formula>$E48="Not applicable"</formula>
    </cfRule>
  </conditionalFormatting>
  <conditionalFormatting sqref="J48">
    <cfRule type="containsText" priority="17" operator="containsText" dxfId="0" text="Verified"/>
    <cfRule type="containsText" priority="18" operator="containsText" dxfId="53" text="In progress"/>
    <cfRule type="containsText" priority="19" operator="containsText" dxfId="52" text="Planned"/>
    <cfRule type="containsText" priority="20" operator="containsText" dxfId="1" text="Blocked"/>
    <cfRule type="containsText" priority="21" operator="containsText" dxfId="4" text="Not assessed"/>
  </conditionalFormatting>
  <conditionalFormatting sqref="N6:N48">
    <cfRule type="expression" priority="22" dxfId="60">
      <formula>N6="Current"</formula>
    </cfRule>
    <cfRule type="expression" priority="23" dxfId="61">
      <formula>N6="Missing / stale"</formula>
    </cfRule>
    <cfRule type="expression" priority="24" dxfId="62">
      <formula>N6="N/A"</formula>
    </cfRule>
  </conditionalFormatting>
  <dataValidations count="2">
    <dataValidation sqref="J6:J47" showDropDown="0" showInputMessage="0" showErrorMessage="0" allowBlank="0" type="list">
      <formula1>"Not assessed,Planned,In progress,Implemented,Verified,Blocked"</formula1>
    </dataValidation>
    <dataValidation sqref="J6:J48" showDropDown="0" showInputMessage="0" showErrorMessage="0" allowBlank="0" type="list">
      <formula1>"Not assessed,Planned,In progress,Blocked,Verified,Not applicable"</formula1>
    </dataValidation>
  </dataValidations>
  <pageMargins left="0.25" right="0.25" top="0.5" bottom="0.5" header="0.3" footer="0.3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style="342" min="1" max="1"/>
    <col width="22" customWidth="1" style="342" min="2" max="2"/>
    <col width="18" customWidth="1" style="342" min="3" max="3"/>
    <col width="20" customWidth="1" style="342" min="4" max="4"/>
    <col width="19" customWidth="1" style="342" min="5" max="5"/>
    <col width="10" customWidth="1" style="342" min="6" max="6"/>
    <col width="42" customWidth="1" style="342" min="7" max="7"/>
    <col width="38" customWidth="1" style="342" min="8" max="8"/>
    <col width="34" customWidth="1" style="342" min="9" max="9"/>
    <col width="10" customWidth="1" style="342" min="10" max="10"/>
    <col width="17" customWidth="1" style="342" min="11" max="11"/>
    <col width="15" customWidth="1" style="342" min="12" max="12"/>
    <col width="13" customWidth="1" style="342" min="13" max="13"/>
    <col width="18" customWidth="1" style="342" min="14" max="14"/>
    <col width="34" customWidth="1" style="342" min="15" max="15"/>
    <col width="18" customWidth="1" style="342" min="16" max="16"/>
  </cols>
  <sheetData>
    <row r="1" ht="30" customHeight="1" s="342">
      <c r="A1" s="4" t="inlineStr">
        <is>
          <t>Disclosure &amp; Label Catalogue</t>
        </is>
      </c>
      <c r="P1" s="479" t="n"/>
    </row>
    <row r="2" ht="28" customHeight="1" s="342">
      <c r="A2" s="7" t="inlineStr">
        <is>
          <t>Example plain-language copy for adaptation. Approve each version for the actual channel, audience, language, timing and accessibility context. Template applicability is now routed by the confirmed interaction channel or content modality.</t>
        </is>
      </c>
      <c r="P2" s="485" t="n"/>
    </row>
    <row r="3" ht="24" customHeight="1" s="342">
      <c r="A3" s="11" t="inlineStr">
        <is>
          <t>Examples are not safe-harbour wording · Article 50(5) requires clear, distinguishable and accessible information by first interaction/exposure · Evidence state requires a Current, non-overdue Evidence Register link.</t>
        </is>
      </c>
      <c r="B3" s="502" t="n"/>
      <c r="C3" s="502" t="n"/>
      <c r="D3" s="502" t="n"/>
      <c r="E3" s="502" t="n"/>
      <c r="F3" s="502" t="n"/>
      <c r="G3" s="502" t="n"/>
      <c r="H3" s="502" t="n"/>
      <c r="I3" s="502" t="n"/>
      <c r="J3" s="502" t="n"/>
      <c r="K3" s="502" t="n"/>
      <c r="L3" s="502" t="n"/>
      <c r="M3" s="502" t="n"/>
      <c r="N3" s="502" t="n"/>
      <c r="O3" s="502" t="n"/>
      <c r="P3" s="494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494" t="n"/>
    </row>
    <row r="5" ht="32" customHeight="1" s="342">
      <c r="A5" s="29" t="inlineStr">
        <is>
          <t>Notice ID</t>
        </is>
      </c>
      <c r="B5" s="29" t="inlineStr">
        <is>
          <t>Article trigger</t>
        </is>
      </c>
      <c r="C5" s="29" t="inlineStr">
        <is>
          <t>Applicability</t>
        </is>
      </c>
      <c r="D5" s="29" t="inlineStr">
        <is>
          <t>Channel / modality</t>
        </is>
      </c>
      <c r="E5" s="29" t="inlineStr">
        <is>
          <t>Audience</t>
        </is>
      </c>
      <c r="F5" s="29" t="inlineStr">
        <is>
          <t>Language</t>
        </is>
      </c>
      <c r="G5" s="29" t="inlineStr">
        <is>
          <t>Draft disclosure text</t>
        </is>
      </c>
      <c r="H5" s="29" t="inlineStr">
        <is>
          <t>Timing / placement</t>
        </is>
      </c>
      <c r="I5" s="29" t="inlineStr">
        <is>
          <t>Accessibility / alternate cue</t>
        </is>
      </c>
      <c r="J5" s="29" t="inlineStr">
        <is>
          <t>Version</t>
        </is>
      </c>
      <c r="K5" s="29" t="inlineStr">
        <is>
          <t>Owner</t>
        </is>
      </c>
      <c r="L5" s="29" t="inlineStr">
        <is>
          <t>Approval status</t>
        </is>
      </c>
      <c r="M5" s="29" t="inlineStr">
        <is>
          <t>Effective date</t>
        </is>
      </c>
      <c r="N5" s="29" t="inlineStr">
        <is>
          <t>Evidence ID</t>
        </is>
      </c>
      <c r="O5" s="29" t="inlineStr">
        <is>
          <t>Notes</t>
        </is>
      </c>
      <c r="P5" s="484" t="inlineStr">
        <is>
          <t>Evidence state</t>
        </is>
      </c>
    </row>
    <row r="6" ht="64" customHeight="1" s="342">
      <c r="A6" s="36" t="inlineStr">
        <is>
          <t>N-501-CHAT</t>
        </is>
      </c>
      <c r="B6" s="37" t="inlineStr">
        <is>
          <t>Art. 50(1)</t>
        </is>
      </c>
      <c r="C6" s="41">
        <f>IF('01_SYSTEM_PROFILE'!$G$7="Applicable",IF('01_SYSTEM_PROFILE'!$C$43="Yes","Applicable",IF('01_SYSTEM_PROFILE'!$C$43="Unsure","Needs assessment","Not applicable")),IF('01_SYSTEM_PROFILE'!$G$7="Needs assessment","Needs assessment","Not applicable"))</f>
        <v/>
      </c>
      <c r="D6" s="63" t="inlineStr">
        <is>
          <t>Web / app chat</t>
        </is>
      </c>
      <c r="E6" s="63" t="inlineStr">
        <is>
          <t>General users</t>
        </is>
      </c>
      <c r="F6" s="63" t="inlineStr">
        <is>
          <t>EN</t>
        </is>
      </c>
      <c r="G6" s="63" t="inlineStr">
        <is>
          <t>You are interacting with an AI system.</t>
        </is>
      </c>
      <c r="H6" s="63" t="inlineStr">
        <is>
          <t>Before or at the first interaction; close to the input/output area</t>
        </is>
      </c>
      <c r="I6" s="63" t="inlineStr">
        <is>
          <t>Screen-reader text; sufficient contrast; plain language</t>
        </is>
      </c>
      <c r="J6" s="63" t="inlineStr">
        <is>
          <t>0.1</t>
        </is>
      </c>
      <c r="K6" s="63" t="str"/>
      <c r="L6" s="63" t="inlineStr">
        <is>
          <t>Draft</t>
        </is>
      </c>
      <c r="M6" s="529" t="n"/>
      <c r="N6" s="63" t="str"/>
      <c r="O6" s="63" t="inlineStr">
        <is>
          <t>Add reminders for long, sensitive or vulnerable-user interactions where appropriate.</t>
        </is>
      </c>
      <c r="P6" s="469">
        <f>IF(A6="","",IF(C6="Not applicable","N/A",IF((COUNTIFS('06_EVIDENCE_REGISTER'!$B$6:$B$200,A6,'06_EVIDENCE_REGISTER'!$L$6:$L$200,"Current")-COUNTIFS('06_EVIDENCE_REGISTER'!$B$6:$B$200,A6,'06_EVIDENCE_REGISTER'!$L$6:$L$200,"Current",'06_EVIDENCE_REGISTER'!$J$6:$J$200,"&lt;"&amp;TODAY(),'06_EVIDENCE_REGISTER'!$J$6:$J$200,"&lt;&gt;"))&gt;0,"Current","Missing / stale")))</f>
        <v/>
      </c>
    </row>
    <row r="7" ht="64" customHeight="1" s="342">
      <c r="A7" s="71" t="inlineStr">
        <is>
          <t>N-501-VOICE</t>
        </is>
      </c>
      <c r="B7" s="72" t="inlineStr">
        <is>
          <t>Art. 50(1)</t>
        </is>
      </c>
      <c r="C7" s="41">
        <f>IF('01_SYSTEM_PROFILE'!$G$7="Applicable",IF('01_SYSTEM_PROFILE'!$C$44="Yes","Applicable",IF('01_SYSTEM_PROFILE'!$C$44="Unsure","Needs assessment","Not applicable")),IF('01_SYSTEM_PROFILE'!$G$7="Needs assessment","Needs assessment","Not applicable"))</f>
        <v/>
      </c>
      <c r="D7" s="63" t="inlineStr">
        <is>
          <t>Voice / telephone</t>
        </is>
      </c>
      <c r="E7" s="63" t="inlineStr">
        <is>
          <t>Callers</t>
        </is>
      </c>
      <c r="F7" s="63" t="inlineStr">
        <is>
          <t>EN</t>
        </is>
      </c>
      <c r="G7" s="63" t="inlineStr">
        <is>
          <t>This is an AI-powered assistant.</t>
        </is>
      </c>
      <c r="H7" s="63" t="inlineStr">
        <is>
          <t>Spoken at the beginning of the interaction</t>
        </is>
      </c>
      <c r="I7" s="63" t="inlineStr">
        <is>
          <t>Audible at normal volume; visual equivalent when a screen is available</t>
        </is>
      </c>
      <c r="J7" s="63" t="inlineStr">
        <is>
          <t>0.1</t>
        </is>
      </c>
      <c r="K7" s="63" t="str"/>
      <c r="L7" s="63" t="inlineStr">
        <is>
          <t>Draft</t>
        </is>
      </c>
      <c r="M7" s="529" t="n"/>
      <c r="N7" s="63" t="str"/>
      <c r="O7" s="63" t="inlineStr">
        <is>
          <t>An earcon alone may not be sufficient.</t>
        </is>
      </c>
      <c r="P7" s="493">
        <f>IF(A7="","",IF(C7="Not applicable","N/A",IF((COUNTIFS('06_EVIDENCE_REGISTER'!$B$6:$B$200,A7,'06_EVIDENCE_REGISTER'!$L$6:$L$200,"Current")-COUNTIFS('06_EVIDENCE_REGISTER'!$B$6:$B$200,A7,'06_EVIDENCE_REGISTER'!$L$6:$L$200,"Current",'06_EVIDENCE_REGISTER'!$J$6:$J$200,"&lt;"&amp;TODAY(),'06_EVIDENCE_REGISTER'!$J$6:$J$200,"&lt;&gt;"))&gt;0,"Current","Missing / stale")))</f>
        <v/>
      </c>
    </row>
    <row r="8" ht="64" customHeight="1" s="342">
      <c r="A8" s="71" t="inlineStr">
        <is>
          <t>N-503-EMO</t>
        </is>
      </c>
      <c r="B8" s="72" t="inlineStr">
        <is>
          <t>Art. 50(3)</t>
        </is>
      </c>
      <c r="C8" s="41">
        <f>IF('01_SYSTEM_PROFILE'!$G$9="Applicable",IF('01_SYSTEM_PROFILE'!$C$28="Yes","Applicable",IF('01_SYSTEM_PROFILE'!$C$28="Unsure","Needs assessment","Not applicable")),IF('01_SYSTEM_PROFILE'!$G$9="Needs assessment","Needs assessment","Not applicable"))</f>
        <v/>
      </c>
      <c r="D8" s="63" t="inlineStr">
        <is>
          <t>Digital / physical</t>
        </is>
      </c>
      <c r="E8" s="63" t="inlineStr">
        <is>
          <t>Exposed persons</t>
        </is>
      </c>
      <c r="F8" s="63" t="inlineStr">
        <is>
          <t>EN</t>
        </is>
      </c>
      <c r="G8" s="63" t="inlineStr">
        <is>
          <t>An AI emotion-recognition system is operating here.</t>
        </is>
      </c>
      <c r="H8" s="63" t="inlineStr">
        <is>
          <t>Before or no later than first exposure; at each relevant entry/interface</t>
        </is>
      </c>
      <c r="I8" s="63" t="inlineStr">
        <is>
          <t>Visible notice plus accessible equivalent; child-friendly where foreseeable</t>
        </is>
      </c>
      <c r="J8" s="63" t="inlineStr">
        <is>
          <t>0.1</t>
        </is>
      </c>
      <c r="K8" s="63" t="str"/>
      <c r="L8" s="63" t="inlineStr">
        <is>
          <t>Draft</t>
        </is>
      </c>
      <c r="M8" s="529" t="n"/>
      <c r="N8" s="63" t="str"/>
      <c r="O8" s="63" t="inlineStr">
        <is>
          <t>Link separate privacy information where applicable; the Article 50 notice itself does not legalise processing.</t>
        </is>
      </c>
      <c r="P8" s="493">
        <f>IF(A8="","",IF(C8="Not applicable","N/A",IF((COUNTIFS('06_EVIDENCE_REGISTER'!$B$6:$B$200,A8,'06_EVIDENCE_REGISTER'!$L$6:$L$200,"Current")-COUNTIFS('06_EVIDENCE_REGISTER'!$B$6:$B$200,A8,'06_EVIDENCE_REGISTER'!$L$6:$L$200,"Current",'06_EVIDENCE_REGISTER'!$J$6:$J$200,"&lt;"&amp;TODAY(),'06_EVIDENCE_REGISTER'!$J$6:$J$200,"&lt;&gt;"))&gt;0,"Current","Missing / stale")))</f>
        <v/>
      </c>
    </row>
    <row r="9" ht="64" customHeight="1" s="342">
      <c r="A9" s="71" t="inlineStr">
        <is>
          <t>N-503-BIO</t>
        </is>
      </c>
      <c r="B9" s="72" t="inlineStr">
        <is>
          <t>Art. 50(3)</t>
        </is>
      </c>
      <c r="C9" s="41">
        <f>IF('01_SYSTEM_PROFILE'!$G$9="Applicable",IF('01_SYSTEM_PROFILE'!$C$29="Yes","Applicable",IF('01_SYSTEM_PROFILE'!$C$29="Unsure","Needs assessment","Not applicable")),IF('01_SYSTEM_PROFILE'!$G$9="Needs assessment","Needs assessment","Not applicable"))</f>
        <v/>
      </c>
      <c r="D9" s="63" t="inlineStr">
        <is>
          <t>Digital / physical</t>
        </is>
      </c>
      <c r="E9" s="63" t="inlineStr">
        <is>
          <t>Exposed persons</t>
        </is>
      </c>
      <c r="F9" s="63" t="inlineStr">
        <is>
          <t>EN</t>
        </is>
      </c>
      <c r="G9" s="63" t="inlineStr">
        <is>
          <t>An AI biometric-categorisation system is operating here.</t>
        </is>
      </c>
      <c r="H9" s="63" t="inlineStr">
        <is>
          <t>Before or no later than first exposure; at each relevant entry/interface</t>
        </is>
      </c>
      <c r="I9" s="63" t="inlineStr">
        <is>
          <t>Visible notice plus accessible equivalent; plain language</t>
        </is>
      </c>
      <c r="J9" s="63" t="inlineStr">
        <is>
          <t>0.1</t>
        </is>
      </c>
      <c r="K9" s="63" t="str"/>
      <c r="L9" s="63" t="inlineStr">
        <is>
          <t>Draft</t>
        </is>
      </c>
      <c r="M9" s="529" t="n"/>
      <c r="N9" s="63" t="str"/>
      <c r="O9" s="63" t="inlineStr">
        <is>
          <t>Describe the operation without implying consent or lawfulness.</t>
        </is>
      </c>
      <c r="P9" s="493">
        <f>IF(A9="","",IF(C9="Not applicable","N/A",IF((COUNTIFS('06_EVIDENCE_REGISTER'!$B$6:$B$200,A9,'06_EVIDENCE_REGISTER'!$L$6:$L$200,"Current")-COUNTIFS('06_EVIDENCE_REGISTER'!$B$6:$B$200,A9,'06_EVIDENCE_REGISTER'!$L$6:$L$200,"Current",'06_EVIDENCE_REGISTER'!$J$6:$J$200,"&lt;"&amp;TODAY(),'06_EVIDENCE_REGISTER'!$J$6:$J$200,"&lt;&gt;"))&gt;0,"Current","Missing / stale")))</f>
        <v/>
      </c>
    </row>
    <row r="10" ht="64" customHeight="1" s="342">
      <c r="A10" s="71" t="inlineStr">
        <is>
          <t>N-504-DEEP</t>
        </is>
      </c>
      <c r="B10" s="72" t="inlineStr">
        <is>
          <t>Art. 50(4) deepfake</t>
        </is>
      </c>
      <c r="C10" s="41">
        <f>IF('01_SYSTEM_PROFILE'!$G$10="Applicable",IF(OR('01_SYSTEM_PROFILE'!$C$23="Yes",'01_SYSTEM_PROFILE'!$C$25="Yes"),"Applicable",IF(OR('01_SYSTEM_PROFILE'!$C$23="Unsure",'01_SYSTEM_PROFILE'!$C$25="Unsure"),"Needs assessment","Not applicable")),IF('01_SYSTEM_PROFILE'!$G$10="Needs assessment","Needs assessment","Not applicable"))</f>
        <v/>
      </c>
      <c r="D10" s="63" t="inlineStr">
        <is>
          <t>Image / video</t>
        </is>
      </c>
      <c r="E10" s="63" t="inlineStr">
        <is>
          <t>Foreseeable viewers</t>
        </is>
      </c>
      <c r="F10" s="63" t="inlineStr">
        <is>
          <t>EN</t>
        </is>
      </c>
      <c r="G10" s="63" t="inlineStr">
        <is>
          <t>AI-generated / AI-manipulated</t>
        </is>
      </c>
      <c r="H10" s="63" t="inlineStr">
        <is>
          <t>On or immediately adjacent to content; visible at first exposure and sufficiently long</t>
        </is>
      </c>
      <c r="I10" s="63" t="inlineStr">
        <is>
          <t>High contrast; alt text; screen-reader compatible</t>
        </is>
      </c>
      <c r="J10" s="63" t="inlineStr">
        <is>
          <t>0.1</t>
        </is>
      </c>
      <c r="K10" s="63" t="str"/>
      <c r="L10" s="63" t="inlineStr">
        <is>
          <t>Draft</t>
        </is>
      </c>
      <c r="M10" s="529" t="n"/>
      <c r="N10" s="63" t="str"/>
      <c r="O10" s="63" t="inlineStr">
        <is>
          <t>The approved EU icon may be used; an equivalent compliant label is possible.</t>
        </is>
      </c>
      <c r="P10" s="493">
        <f>IF(A10="","",IF(C10="Not applicable","N/A",IF((COUNTIFS('06_EVIDENCE_REGISTER'!$B$6:$B$200,A10,'06_EVIDENCE_REGISTER'!$L$6:$L$200,"Current")-COUNTIFS('06_EVIDENCE_REGISTER'!$B$6:$B$200,A10,'06_EVIDENCE_REGISTER'!$L$6:$L$200,"Current",'06_EVIDENCE_REGISTER'!$J$6:$J$200,"&lt;"&amp;TODAY(),'06_EVIDENCE_REGISTER'!$J$6:$J$200,"&lt;&gt;"))&gt;0,"Current","Missing / stale")))</f>
        <v/>
      </c>
    </row>
    <row r="11" ht="64" customHeight="1" s="342">
      <c r="A11" s="71" t="inlineStr">
        <is>
          <t>N-504-AUDIO</t>
        </is>
      </c>
      <c r="B11" s="72" t="inlineStr">
        <is>
          <t>Art. 50(4) deepfake</t>
        </is>
      </c>
      <c r="C11" s="41">
        <f>IF('01_SYSTEM_PROFILE'!$G$10="Applicable",IF('01_SYSTEM_PROFILE'!$C$24="Yes","Applicable",IF('01_SYSTEM_PROFILE'!$C$24="Unsure","Needs assessment","Not applicable")),IF('01_SYSTEM_PROFILE'!$G$10="Needs assessment","Needs assessment","Not applicable"))</f>
        <v/>
      </c>
      <c r="D11" s="63" t="inlineStr">
        <is>
          <t>Audio-only</t>
        </is>
      </c>
      <c r="E11" s="63" t="inlineStr">
        <is>
          <t>Foreseeable listeners</t>
        </is>
      </c>
      <c r="F11" s="63" t="inlineStr">
        <is>
          <t>EN</t>
        </is>
      </c>
      <c r="G11" s="63" t="inlineStr">
        <is>
          <t>This audio contains AI-generated or AI-manipulated content.</t>
        </is>
      </c>
      <c r="H11" s="63" t="inlineStr">
        <is>
          <t>Audible at the beginning; repeat after interruptions/at intervals when appropriate</t>
        </is>
      </c>
      <c r="I11" s="63" t="inlineStr">
        <is>
          <t>Caption/transcript and visual equivalent when a screen is available</t>
        </is>
      </c>
      <c r="J11" s="63" t="inlineStr">
        <is>
          <t>0.1</t>
        </is>
      </c>
      <c r="K11" s="63" t="str"/>
      <c r="L11" s="63" t="inlineStr">
        <is>
          <t>Draft</t>
        </is>
      </c>
      <c r="M11" s="529" t="n"/>
      <c r="N11" s="63" t="str"/>
      <c r="O11" s="63" t="inlineStr">
        <is>
          <t>Adapt to indicate generated versus manipulated where appropriate.</t>
        </is>
      </c>
      <c r="P11" s="493">
        <f>IF(A11="","",IF(C11="Not applicable","N/A",IF((COUNTIFS('06_EVIDENCE_REGISTER'!$B$6:$B$200,A11,'06_EVIDENCE_REGISTER'!$L$6:$L$200,"Current")-COUNTIFS('06_EVIDENCE_REGISTER'!$B$6:$B$200,A11,'06_EVIDENCE_REGISTER'!$L$6:$L$200,"Current",'06_EVIDENCE_REGISTER'!$J$6:$J$200,"&lt;"&amp;TODAY(),'06_EVIDENCE_REGISTER'!$J$6:$J$200,"&lt;&gt;"))&gt;0,"Current","Missing / stale")))</f>
        <v/>
      </c>
    </row>
    <row r="12" ht="64" customHeight="1" s="342">
      <c r="A12" s="71" t="inlineStr">
        <is>
          <t>N-504-TEXT</t>
        </is>
      </c>
      <c r="B12" s="72" t="inlineStr">
        <is>
          <t>Art. 50(4) public-interest text</t>
        </is>
      </c>
      <c r="C12" s="41">
        <f>IF('01_SYSTEM_PROFILE'!$G$11="Applicable","Applicable",IF('01_SYSTEM_PROFILE'!$G$11="Needs assessment","Needs assessment","Not applicable"))</f>
        <v/>
      </c>
      <c r="D12" s="63" t="inlineStr">
        <is>
          <t>Published text</t>
        </is>
      </c>
      <c r="E12" s="63" t="inlineStr">
        <is>
          <t>Public</t>
        </is>
      </c>
      <c r="F12" s="63" t="inlineStr">
        <is>
          <t>EN</t>
        </is>
      </c>
      <c r="G12" s="63" t="inlineStr">
        <is>
          <t>This text was generated or materially manipulated using AI.</t>
        </is>
      </c>
      <c r="H12" s="63" t="inlineStr">
        <is>
          <t>At/above the start of the text or another immediately perceivable first-exposure location</t>
        </is>
      </c>
      <c r="I12" s="63" t="inlineStr">
        <is>
          <t>Screen-reader compatible; clear type hierarchy and contrast</t>
        </is>
      </c>
      <c r="J12" s="63" t="inlineStr">
        <is>
          <t>0.1</t>
        </is>
      </c>
      <c r="K12" s="63" t="str"/>
      <c r="L12" s="63" t="inlineStr">
        <is>
          <t>Draft</t>
        </is>
      </c>
      <c r="M12" s="529" t="n"/>
      <c r="N12" s="63" t="str"/>
      <c r="O12" s="63" t="inlineStr">
        <is>
          <t>Not needed only if a documented exception applies.</t>
        </is>
      </c>
      <c r="P12" s="470">
        <f>IF(A12="","",IF(C12="Not applicable","N/A",IF((COUNTIFS('06_EVIDENCE_REGISTER'!$B$6:$B$200,A12,'06_EVIDENCE_REGISTER'!$L$6:$L$200,"Current")-COUNTIFS('06_EVIDENCE_REGISTER'!$B$6:$B$200,A12,'06_EVIDENCE_REGISTER'!$L$6:$L$200,"Current",'06_EVIDENCE_REGISTER'!$J$6:$J$200,"&lt;"&amp;TODAY(),'06_EVIDENCE_REGISTER'!$J$6:$J$200,"&lt;&gt;"))&gt;0,"Current","Missing / stale")))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</row>
  </sheetData>
  <autoFilter ref="A5:P12"/>
  <mergeCells count="3">
    <mergeCell ref="A1:O1"/>
    <mergeCell ref="A3:O3"/>
    <mergeCell ref="A2:O2"/>
  </mergeCells>
  <conditionalFormatting sqref="C6:C12">
    <cfRule type="containsText" priority="1" operator="containsText" dxfId="0" text="Applicable"/>
    <cfRule type="containsText" priority="2" operator="containsText" dxfId="1" text="Needs assessment"/>
    <cfRule type="containsText" priority="3" operator="containsText" dxfId="2" text="Exception"/>
    <cfRule type="containsText" priority="4" operator="containsText" dxfId="3" text="Optional"/>
    <cfRule type="containsText" priority="5" operator="containsText" dxfId="4" text="Not applicable"/>
  </conditionalFormatting>
  <conditionalFormatting sqref="L6:L12">
    <cfRule type="containsText" priority="6" operator="containsText" dxfId="0" text="Approved"/>
    <cfRule type="containsText" priority="7" operator="containsText" dxfId="18" text="Draft"/>
  </conditionalFormatting>
  <conditionalFormatting sqref="P6:P12">
    <cfRule type="expression" priority="8" dxfId="60">
      <formula>P6="Current"</formula>
    </cfRule>
    <cfRule type="expression" priority="9" dxfId="61">
      <formula>P6="Missing / stale"</formula>
    </cfRule>
    <cfRule type="expression" priority="10" dxfId="62">
      <formula>P6="N/A"</formula>
    </cfRule>
  </conditionalFormatting>
  <dataValidations count="1">
    <dataValidation sqref="L6:L12" showDropDown="0" showInputMessage="0" showErrorMessage="0" allowBlank="0" type="list">
      <formula1>"Draft,In review,Approved,Retired"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style="342" min="1" max="1"/>
    <col width="18" customWidth="1" style="342" min="2" max="2"/>
    <col width="15" customWidth="1" style="342" min="3" max="3"/>
    <col width="20" customWidth="1" style="342" min="4" max="4"/>
    <col width="42" customWidth="1" style="342" min="5" max="5"/>
    <col width="25" customWidth="1" style="342" min="6" max="6"/>
    <col width="23" customWidth="1" style="342" min="7" max="7"/>
    <col width="22" customWidth="1" style="342" min="8" max="8"/>
    <col width="34" customWidth="1" style="342" min="9" max="9"/>
    <col width="28" customWidth="1" style="342" min="10" max="10"/>
    <col width="14" customWidth="1" style="342" min="11" max="11"/>
    <col width="16" customWidth="1" style="342" min="12" max="12"/>
    <col width="13" customWidth="1" style="342" min="13" max="13"/>
    <col width="17" customWidth="1" style="342" min="14" max="14"/>
    <col width="32" customWidth="1" style="342" min="15" max="15"/>
    <col width="14" customWidth="1" style="342" min="16" max="16"/>
    <col width="18" customWidth="1" style="342" min="17" max="17"/>
  </cols>
  <sheetData>
    <row r="1" ht="30" customHeight="1" s="342">
      <c r="A1" s="4" t="inlineStr">
        <is>
          <t>Article 50(2) Marking &amp; Detection Test Log</t>
        </is>
      </c>
      <c r="Q1" s="479" t="n"/>
    </row>
    <row r="2" ht="28" customHeight="1" s="342">
      <c r="A2" s="7" t="inlineStr">
        <is>
          <t>Define the acceptance criterion before testing. Record representative samples, detector versions, observed metrics, evidence and corrective action. Release gate drives dashboard readiness; Evidence state must also be Current.</t>
        </is>
      </c>
      <c r="Q2" s="485" t="n"/>
    </row>
    <row r="3" ht="24" customHeight="1" s="342">
      <c r="A3" s="11" t="inlineStr">
        <is>
          <t>No universal pass threshold is invented here · Test against the system's modalities, foreseeable transformations, adversarial risks and current state of the art</t>
        </is>
      </c>
      <c r="B3" s="502" t="n"/>
      <c r="C3" s="502" t="n"/>
      <c r="D3" s="502" t="n"/>
      <c r="E3" s="502" t="n"/>
      <c r="F3" s="502" t="n"/>
      <c r="G3" s="502" t="n"/>
      <c r="H3" s="502" t="n"/>
      <c r="I3" s="502" t="n"/>
      <c r="J3" s="502" t="n"/>
      <c r="K3" s="502" t="n"/>
      <c r="L3" s="502" t="n"/>
      <c r="M3" s="502" t="n"/>
      <c r="N3" s="502" t="n"/>
      <c r="O3" s="502" t="n"/>
      <c r="P3" s="502" t="n"/>
      <c r="Q3" s="494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494" t="n"/>
    </row>
    <row r="5" ht="32" customHeight="1" s="342">
      <c r="A5" s="29" t="inlineStr">
        <is>
          <t>Test ID</t>
        </is>
      </c>
      <c r="B5" s="29" t="inlineStr">
        <is>
          <t>Applicability</t>
        </is>
      </c>
      <c r="C5" s="29" t="inlineStr">
        <is>
          <t>Modality</t>
        </is>
      </c>
      <c r="D5" s="29" t="inlineStr">
        <is>
          <t>Quality dimension</t>
        </is>
      </c>
      <c r="E5" s="29" t="inlineStr">
        <is>
          <t>Test scenario</t>
        </is>
      </c>
      <c r="F5" s="29" t="inlineStr">
        <is>
          <t>Marking technique / version</t>
        </is>
      </c>
      <c r="G5" s="29" t="inlineStr">
        <is>
          <t>Detector / version</t>
        </is>
      </c>
      <c r="H5" s="29" t="inlineStr">
        <is>
          <t>Sample set / size</t>
        </is>
      </c>
      <c r="I5" s="29" t="inlineStr">
        <is>
          <t>Acceptance criterion</t>
        </is>
      </c>
      <c r="J5" s="29" t="inlineStr">
        <is>
          <t>Observed result / metric</t>
        </is>
      </c>
      <c r="K5" s="29" t="inlineStr">
        <is>
          <t>Outcome</t>
        </is>
      </c>
      <c r="L5" s="29" t="inlineStr">
        <is>
          <t>Tester</t>
        </is>
      </c>
      <c r="M5" s="29" t="inlineStr">
        <is>
          <t>Test date</t>
        </is>
      </c>
      <c r="N5" s="29" t="inlineStr">
        <is>
          <t>Evidence ID</t>
        </is>
      </c>
      <c r="O5" s="29" t="inlineStr">
        <is>
          <t>Corrective action</t>
        </is>
      </c>
      <c r="P5" s="29" t="inlineStr">
        <is>
          <t>Release gate</t>
        </is>
      </c>
      <c r="Q5" s="484" t="inlineStr">
        <is>
          <t>Evidence state</t>
        </is>
      </c>
    </row>
    <row r="6" ht="64" customHeight="1" s="342">
      <c r="A6" s="36" t="inlineStr">
        <is>
          <t>T-ALL-01</t>
        </is>
      </c>
      <c r="B6" s="41">
        <f>IF('01_SYSTEM_PROFILE'!$G$8="Applicable","Applicable",IF('01_SYSTEM_PROFILE'!$G$8="Needs assessment","Needs assessment","Not applicable"))</f>
        <v/>
      </c>
      <c r="C6" s="37" t="inlineStr">
        <is>
          <t>All in-scope</t>
        </is>
      </c>
      <c r="D6" s="37" t="inlineStr">
        <is>
          <t>Coverage</t>
        </is>
      </c>
      <c r="E6" s="37" t="inlineStr">
        <is>
          <t>Confirm every export/output path applies the intended machine-readable mark.</t>
        </is>
      </c>
      <c r="F6" s="63" t="str"/>
      <c r="G6" s="63" t="str"/>
      <c r="H6" s="63" t="inlineStr">
        <is>
          <t>Representative output paths</t>
        </is>
      </c>
      <c r="I6" s="63" t="inlineStr">
        <is>
          <t>Every in-scope path is marked; exclusions are documented</t>
        </is>
      </c>
      <c r="J6" s="63" t="str"/>
      <c r="K6" s="63" t="inlineStr">
        <is>
          <t>Not run</t>
        </is>
      </c>
      <c r="L6" s="63" t="str"/>
      <c r="M6" s="529" t="n"/>
      <c r="N6" s="63" t="str"/>
      <c r="O6" s="63" t="str"/>
      <c r="P6" s="41">
        <f>IF(B6="Not applicable","N/A",IF(OR(B6="Needs assessment",B6="Exception route — verify"),"Review",IF(K6="Pass","Clear",IF(OR(K6="Fail",K6="Inconclusive"),"Block",IF(K6="N/A","Review","Not run")))))</f>
        <v/>
      </c>
      <c r="Q6" s="469">
        <f>IF(A6="","",IF(P6="N/A","N/A",IF((COUNTIFS('06_EVIDENCE_REGISTER'!$B$6:$B$200,A6,'06_EVIDENCE_REGISTER'!$L$6:$L$200,"Current")-COUNTIFS('06_EVIDENCE_REGISTER'!$B$6:$B$200,A6,'06_EVIDENCE_REGISTER'!$L$6:$L$200,"Current",'06_EVIDENCE_REGISTER'!$J$6:$J$200,"&lt;"&amp;TODAY(),'06_EVIDENCE_REGISTER'!$J$6:$J$200,"&lt;&gt;"))&gt;0,"Current","Missing / stale")))</f>
        <v/>
      </c>
    </row>
    <row r="7" ht="64" customHeight="1" s="342">
      <c r="A7" s="71" t="inlineStr">
        <is>
          <t>T-TXT-01</t>
        </is>
      </c>
      <c r="B7" s="41">
        <f>IF('01_SYSTEM_PROFILE'!$C$22="Yes",IF('01_SYSTEM_PROFILE'!$G$8="Applicable","Applicable","Not applicable"),IF('01_SYSTEM_PROFILE'!$C$22="Unsure","Needs assessment","Not applicable"))</f>
        <v/>
      </c>
      <c r="C7" s="72" t="inlineStr">
        <is>
          <t>Text</t>
        </is>
      </c>
      <c r="D7" s="72" t="inlineStr">
        <is>
          <t>Reliability</t>
        </is>
      </c>
      <c r="E7" s="72" t="inlineStr">
        <is>
          <t>Nominal detection across representative lengths, languages and semantic content.</t>
        </is>
      </c>
      <c r="F7" s="63" t="str"/>
      <c r="G7" s="63" t="str"/>
      <c r="H7" s="63" t="inlineStr">
        <is>
          <t>Representative text set</t>
        </is>
      </c>
      <c r="I7" s="63" t="inlineStr">
        <is>
          <t>Documented detector performance meets the approved threshold</t>
        </is>
      </c>
      <c r="J7" s="63" t="str"/>
      <c r="K7" s="63" t="inlineStr">
        <is>
          <t>Not run</t>
        </is>
      </c>
      <c r="L7" s="63" t="str"/>
      <c r="M7" s="529" t="n"/>
      <c r="N7" s="63" t="str"/>
      <c r="O7" s="63" t="str"/>
      <c r="P7" s="41">
        <f>IF(B7="Not applicable","N/A",IF(OR(B7="Needs assessment",B7="Exception route — verify"),"Review",IF(K7="Pass","Clear",IF(OR(K7="Fail",K7="Inconclusive"),"Block",IF(K7="N/A","Review","Not run")))))</f>
        <v/>
      </c>
      <c r="Q7" s="493">
        <f>IF(A7="","",IF(P7="N/A","N/A",IF((COUNTIFS('06_EVIDENCE_REGISTER'!$B$6:$B$200,A7,'06_EVIDENCE_REGISTER'!$L$6:$L$200,"Current")-COUNTIFS('06_EVIDENCE_REGISTER'!$B$6:$B$200,A7,'06_EVIDENCE_REGISTER'!$L$6:$L$200,"Current",'06_EVIDENCE_REGISTER'!$J$6:$J$200,"&lt;"&amp;TODAY(),'06_EVIDENCE_REGISTER'!$J$6:$J$200,"&lt;&gt;"))&gt;0,"Current","Missing / stale")))</f>
        <v/>
      </c>
    </row>
    <row r="8" ht="64" customHeight="1" s="342">
      <c r="A8" s="71" t="inlineStr">
        <is>
          <t>T-IMG-01</t>
        </is>
      </c>
      <c r="B8" s="41">
        <f>IF('01_SYSTEM_PROFILE'!$C$23="Yes",IF('01_SYSTEM_PROFILE'!$G$8="Applicable","Applicable","Not applicable"),IF('01_SYSTEM_PROFILE'!$C$23="Unsure","Needs assessment","Not applicable"))</f>
        <v/>
      </c>
      <c r="C8" s="72" t="inlineStr">
        <is>
          <t>Image</t>
        </is>
      </c>
      <c r="D8" s="72" t="inlineStr">
        <is>
          <t>Robustness</t>
        </is>
      </c>
      <c r="E8" s="72" t="inlineStr">
        <is>
          <t>Recompression, resize, crop, format conversion and screenshot/print-scan where foreseeable.</t>
        </is>
      </c>
      <c r="F8" s="63" t="str"/>
      <c r="G8" s="63" t="str"/>
      <c r="H8" s="63" t="inlineStr">
        <is>
          <t>Representative image set</t>
        </is>
      </c>
      <c r="I8" s="63" t="inlineStr">
        <is>
          <t>Mark/detection performance meets the approved transformation threshold</t>
        </is>
      </c>
      <c r="J8" s="63" t="str"/>
      <c r="K8" s="63" t="inlineStr">
        <is>
          <t>Not run</t>
        </is>
      </c>
      <c r="L8" s="63" t="str"/>
      <c r="M8" s="529" t="n"/>
      <c r="N8" s="63" t="str"/>
      <c r="O8" s="63" t="str"/>
      <c r="P8" s="41">
        <f>IF(B8="Not applicable","N/A",IF(OR(B8="Needs assessment",B8="Exception route — verify"),"Review",IF(K8="Pass","Clear",IF(OR(K8="Fail",K8="Inconclusive"),"Block",IF(K8="N/A","Review","Not run")))))</f>
        <v/>
      </c>
      <c r="Q8" s="493">
        <f>IF(A8="","",IF(P8="N/A","N/A",IF((COUNTIFS('06_EVIDENCE_REGISTER'!$B$6:$B$200,A8,'06_EVIDENCE_REGISTER'!$L$6:$L$200,"Current")-COUNTIFS('06_EVIDENCE_REGISTER'!$B$6:$B$200,A8,'06_EVIDENCE_REGISTER'!$L$6:$L$200,"Current",'06_EVIDENCE_REGISTER'!$J$6:$J$200,"&lt;"&amp;TODAY(),'06_EVIDENCE_REGISTER'!$J$6:$J$200,"&lt;&gt;"))&gt;0,"Current","Missing / stale")))</f>
        <v/>
      </c>
    </row>
    <row r="9" ht="64" customHeight="1" s="342">
      <c r="A9" s="71" t="inlineStr">
        <is>
          <t>T-AUD-01</t>
        </is>
      </c>
      <c r="B9" s="41">
        <f>IF('01_SYSTEM_PROFILE'!$C$24="Yes",IF('01_SYSTEM_PROFILE'!$G$8="Applicable","Applicable","Not applicable"),IF('01_SYSTEM_PROFILE'!$C$24="Unsure","Needs assessment","Not applicable"))</f>
        <v/>
      </c>
      <c r="C9" s="72" t="inlineStr">
        <is>
          <t>Audio</t>
        </is>
      </c>
      <c r="D9" s="72" t="inlineStr">
        <is>
          <t>Robustness</t>
        </is>
      </c>
      <c r="E9" s="72" t="inlineStr">
        <is>
          <t>Compression, re-recording, pitch/time changes, noise reduction and clipping where foreseeable.</t>
        </is>
      </c>
      <c r="F9" s="63" t="str"/>
      <c r="G9" s="63" t="str"/>
      <c r="H9" s="63" t="inlineStr">
        <is>
          <t>Representative audio set</t>
        </is>
      </c>
      <c r="I9" s="63" t="inlineStr">
        <is>
          <t>Mark/detection performance meets the approved transformation threshold</t>
        </is>
      </c>
      <c r="J9" s="63" t="str"/>
      <c r="K9" s="63" t="inlineStr">
        <is>
          <t>Not run</t>
        </is>
      </c>
      <c r="L9" s="63" t="str"/>
      <c r="M9" s="529" t="n"/>
      <c r="N9" s="63" t="str"/>
      <c r="O9" s="63" t="str"/>
      <c r="P9" s="41">
        <f>IF(B9="Not applicable","N/A",IF(OR(B9="Needs assessment",B9="Exception route — verify"),"Review",IF(K9="Pass","Clear",IF(OR(K9="Fail",K9="Inconclusive"),"Block",IF(K9="N/A","Review","Not run")))))</f>
        <v/>
      </c>
      <c r="Q9" s="493">
        <f>IF(A9="","",IF(P9="N/A","N/A",IF((COUNTIFS('06_EVIDENCE_REGISTER'!$B$6:$B$200,A9,'06_EVIDENCE_REGISTER'!$L$6:$L$200,"Current")-COUNTIFS('06_EVIDENCE_REGISTER'!$B$6:$B$200,A9,'06_EVIDENCE_REGISTER'!$L$6:$L$200,"Current",'06_EVIDENCE_REGISTER'!$J$6:$J$200,"&lt;"&amp;TODAY(),'06_EVIDENCE_REGISTER'!$J$6:$J$200,"&lt;&gt;"))&gt;0,"Current","Missing / stale")))</f>
        <v/>
      </c>
    </row>
    <row r="10" ht="64" customHeight="1" s="342">
      <c r="A10" s="71" t="inlineStr">
        <is>
          <t>T-VID-01</t>
        </is>
      </c>
      <c r="B10" s="41">
        <f>IF('01_SYSTEM_PROFILE'!$C$25="Yes",IF('01_SYSTEM_PROFILE'!$G$8="Applicable","Applicable","Not applicable"),IF('01_SYSTEM_PROFILE'!$C$25="Unsure","Needs assessment","Not applicable"))</f>
        <v/>
      </c>
      <c r="C10" s="72" t="inlineStr">
        <is>
          <t>Video</t>
        </is>
      </c>
      <c r="D10" s="72" t="inlineStr">
        <is>
          <t>Robustness</t>
        </is>
      </c>
      <c r="E10" s="72" t="inlineStr">
        <is>
          <t>Transcoding, clipping, frame-rate/size change, screencast and interruption scenarios.</t>
        </is>
      </c>
      <c r="F10" s="63" t="str"/>
      <c r="G10" s="63" t="str"/>
      <c r="H10" s="63" t="inlineStr">
        <is>
          <t>Representative video set</t>
        </is>
      </c>
      <c r="I10" s="63" t="inlineStr">
        <is>
          <t>Mark/detection performance meets the approved transformation threshold</t>
        </is>
      </c>
      <c r="J10" s="63" t="str"/>
      <c r="K10" s="63" t="inlineStr">
        <is>
          <t>Not run</t>
        </is>
      </c>
      <c r="L10" s="63" t="str"/>
      <c r="M10" s="529" t="n"/>
      <c r="N10" s="63" t="str"/>
      <c r="O10" s="63" t="str"/>
      <c r="P10" s="41">
        <f>IF(B10="Not applicable","N/A",IF(OR(B10="Needs assessment",B10="Exception route — verify"),"Review",IF(K10="Pass","Clear",IF(OR(K10="Fail",K10="Inconclusive"),"Block",IF(K10="N/A","Review","Not run")))))</f>
        <v/>
      </c>
      <c r="Q10" s="493">
        <f>IF(A10="","",IF(P10="N/A","N/A",IF((COUNTIFS('06_EVIDENCE_REGISTER'!$B$6:$B$200,A10,'06_EVIDENCE_REGISTER'!$L$6:$L$200,"Current")-COUNTIFS('06_EVIDENCE_REGISTER'!$B$6:$B$200,A10,'06_EVIDENCE_REGISTER'!$L$6:$L$200,"Current",'06_EVIDENCE_REGISTER'!$J$6:$J$200,"&lt;"&amp;TODAY(),'06_EVIDENCE_REGISTER'!$J$6:$J$200,"&lt;&gt;"))&gt;0,"Current","Missing / stale")))</f>
        <v/>
      </c>
    </row>
    <row r="11" ht="64" customHeight="1" s="342">
      <c r="A11" s="71" t="inlineStr">
        <is>
          <t>T-ALL-02</t>
        </is>
      </c>
      <c r="B11" s="41">
        <f>IF('01_SYSTEM_PROFILE'!$G$8="Applicable","Applicable",IF('01_SYSTEM_PROFILE'!$G$8="Needs assessment","Needs assessment","Not applicable"))</f>
        <v/>
      </c>
      <c r="C11" s="72" t="inlineStr">
        <is>
          <t>All in-scope</t>
        </is>
      </c>
      <c r="D11" s="72" t="inlineStr">
        <is>
          <t>Reliability</t>
        </is>
      </c>
      <c r="E11" s="72" t="inlineStr">
        <is>
          <t>False-positive and false-negative evaluation in nominal conditions against marked and comparison content.</t>
        </is>
      </c>
      <c r="F11" s="63" t="str"/>
      <c r="G11" s="63" t="str"/>
      <c r="H11" s="63" t="inlineStr">
        <is>
          <t>Independent/held-out sample set</t>
        </is>
      </c>
      <c r="I11" s="63" t="inlineStr">
        <is>
          <t>Error rates satisfy the pre-approved modality-specific criteria</t>
        </is>
      </c>
      <c r="J11" s="63" t="str"/>
      <c r="K11" s="63" t="inlineStr">
        <is>
          <t>Not run</t>
        </is>
      </c>
      <c r="L11" s="63" t="str"/>
      <c r="M11" s="529" t="n"/>
      <c r="N11" s="63" t="str"/>
      <c r="O11" s="63" t="str"/>
      <c r="P11" s="41">
        <f>IF(B11="Not applicable","N/A",IF(OR(B11="Needs assessment",B11="Exception route — verify"),"Review",IF(K11="Pass","Clear",IF(OR(K11="Fail",K11="Inconclusive"),"Block",IF(K11="N/A","Review","Not run")))))</f>
        <v/>
      </c>
      <c r="Q11" s="493">
        <f>IF(A11="","",IF(P11="N/A","N/A",IF((COUNTIFS('06_EVIDENCE_REGISTER'!$B$6:$B$200,A11,'06_EVIDENCE_REGISTER'!$L$6:$L$200,"Current")-COUNTIFS('06_EVIDENCE_REGISTER'!$B$6:$B$200,A11,'06_EVIDENCE_REGISTER'!$L$6:$L$200,"Current",'06_EVIDENCE_REGISTER'!$J$6:$J$200,"&lt;"&amp;TODAY(),'06_EVIDENCE_REGISTER'!$J$6:$J$200,"&lt;&gt;"))&gt;0,"Current","Missing / stale")))</f>
        <v/>
      </c>
    </row>
    <row r="12" ht="64" customHeight="1" s="342">
      <c r="A12" s="71" t="inlineStr">
        <is>
          <t>T-ALL-03</t>
        </is>
      </c>
      <c r="B12" s="41">
        <f>IF('01_SYSTEM_PROFILE'!$G$8="Applicable","Applicable",IF('01_SYSTEM_PROFILE'!$G$8="Needs assessment","Needs assessment","Not applicable"))</f>
        <v/>
      </c>
      <c r="C12" s="72" t="inlineStr">
        <is>
          <t>All in-scope</t>
        </is>
      </c>
      <c r="D12" s="72" t="inlineStr">
        <is>
          <t>Adversarial robustness</t>
        </is>
      </c>
      <c r="E12" s="72" t="inlineStr">
        <is>
          <t>Attempt plausible copying, removal, regeneration, modification and localised-change attacks.</t>
        </is>
      </c>
      <c r="F12" s="63" t="str"/>
      <c r="G12" s="63" t="str"/>
      <c r="H12" s="63" t="inlineStr">
        <is>
          <t>Threat-based adversarial set</t>
        </is>
      </c>
      <c r="I12" s="63" t="inlineStr">
        <is>
          <t>Residual performance and limitations are documented and accepted</t>
        </is>
      </c>
      <c r="J12" s="63" t="str"/>
      <c r="K12" s="63" t="inlineStr">
        <is>
          <t>Not run</t>
        </is>
      </c>
      <c r="L12" s="63" t="str"/>
      <c r="M12" s="529" t="n"/>
      <c r="N12" s="63" t="str"/>
      <c r="O12" s="63" t="str"/>
      <c r="P12" s="41">
        <f>IF(B12="Not applicable","N/A",IF(OR(B12="Needs assessment",B12="Exception route — verify"),"Review",IF(K12="Pass","Clear",IF(OR(K12="Fail",K12="Inconclusive"),"Block",IF(K12="N/A","Review","Not run")))))</f>
        <v/>
      </c>
      <c r="Q12" s="493">
        <f>IF(A12="","",IF(P12="N/A","N/A",IF((COUNTIFS('06_EVIDENCE_REGISTER'!$B$6:$B$200,A12,'06_EVIDENCE_REGISTER'!$L$6:$L$200,"Current")-COUNTIFS('06_EVIDENCE_REGISTER'!$B$6:$B$200,A12,'06_EVIDENCE_REGISTER'!$L$6:$L$200,"Current",'06_EVIDENCE_REGISTER'!$J$6:$J$200,"&lt;"&amp;TODAY(),'06_EVIDENCE_REGISTER'!$J$6:$J$200,"&lt;&gt;"))&gt;0,"Current","Missing / stale")))</f>
        <v/>
      </c>
    </row>
    <row r="13" ht="64" customHeight="1" s="342">
      <c r="A13" s="71" t="inlineStr">
        <is>
          <t>T-ALL-04</t>
        </is>
      </c>
      <c r="B13" s="41">
        <f>IF('01_SYSTEM_PROFILE'!$G$8="Applicable","Applicable",IF('01_SYSTEM_PROFILE'!$G$8="Needs assessment","Needs assessment","Not applicable"))</f>
        <v/>
      </c>
      <c r="C13" s="72" t="inlineStr">
        <is>
          <t>All in-scope</t>
        </is>
      </c>
      <c r="D13" s="72" t="inlineStr">
        <is>
          <t>Interoperability</t>
        </is>
      </c>
      <c r="E13" s="72" t="inlineStr">
        <is>
          <t>Verify detection across intended systems, actors, content containers and third-party integrations.</t>
        </is>
      </c>
      <c r="F13" s="63" t="str"/>
      <c r="G13" s="63" t="str"/>
      <c r="H13" s="63" t="inlineStr">
        <is>
          <t>Integration matrix</t>
        </is>
      </c>
      <c r="I13" s="63" t="inlineStr">
        <is>
          <t>All required integrations can route, read and interpret results</t>
        </is>
      </c>
      <c r="J13" s="63" t="str"/>
      <c r="K13" s="63" t="inlineStr">
        <is>
          <t>Not run</t>
        </is>
      </c>
      <c r="L13" s="63" t="str"/>
      <c r="M13" s="529" t="n"/>
      <c r="N13" s="63" t="str"/>
      <c r="O13" s="63" t="str"/>
      <c r="P13" s="41">
        <f>IF(B13="Not applicable","N/A",IF(OR(B13="Needs assessment",B13="Exception route — verify"),"Review",IF(K13="Pass","Clear",IF(OR(K13="Fail",K13="Inconclusive"),"Block",IF(K13="N/A","Review","Not run")))))</f>
        <v/>
      </c>
      <c r="Q13" s="493">
        <f>IF(A13="","",IF(P13="N/A","N/A",IF((COUNTIFS('06_EVIDENCE_REGISTER'!$B$6:$B$200,A13,'06_EVIDENCE_REGISTER'!$L$6:$L$200,"Current")-COUNTIFS('06_EVIDENCE_REGISTER'!$B$6:$B$200,A13,'06_EVIDENCE_REGISTER'!$L$6:$L$200,"Current",'06_EVIDENCE_REGISTER'!$J$6:$J$200,"&lt;"&amp;TODAY(),'06_EVIDENCE_REGISTER'!$J$6:$J$200,"&lt;&gt;"))&gt;0,"Current","Missing / stale")))</f>
        <v/>
      </c>
    </row>
    <row r="14" ht="64" customHeight="1" s="342">
      <c r="A14" s="71" t="inlineStr">
        <is>
          <t>T-ALL-05</t>
        </is>
      </c>
      <c r="B14" s="41">
        <f>IF('01_SYSTEM_PROFILE'!$G$8="Applicable","Applicable",IF('01_SYSTEM_PROFILE'!$G$8="Needs assessment","Needs assessment","Not applicable"))</f>
        <v/>
      </c>
      <c r="C14" s="72" t="inlineStr">
        <is>
          <t>All in-scope</t>
        </is>
      </c>
      <c r="D14" s="72" t="inlineStr">
        <is>
          <t>Effectiveness</t>
        </is>
      </c>
      <c r="E14" s="72" t="inlineStr">
        <is>
          <t>User test the access path and comprehension of the human-readable detection result.</t>
        </is>
      </c>
      <c r="F14" s="63" t="str"/>
      <c r="G14" s="63" t="str"/>
      <c r="H14" s="63" t="inlineStr">
        <is>
          <t>Representative users/audiences</t>
        </is>
      </c>
      <c r="I14" s="63" t="inlineStr">
        <is>
          <t>Users can access and correctly understand the result</t>
        </is>
      </c>
      <c r="J14" s="63" t="str"/>
      <c r="K14" s="63" t="inlineStr">
        <is>
          <t>Not run</t>
        </is>
      </c>
      <c r="L14" s="63" t="str"/>
      <c r="M14" s="529" t="n"/>
      <c r="N14" s="63" t="str"/>
      <c r="O14" s="63" t="str"/>
      <c r="P14" s="41">
        <f>IF(B14="Not applicable","N/A",IF(OR(B14="Needs assessment",B14="Exception route — verify"),"Review",IF(K14="Pass","Clear",IF(OR(K14="Fail",K14="Inconclusive"),"Block",IF(K14="N/A","Review","Not run")))))</f>
        <v/>
      </c>
      <c r="Q14" s="493">
        <f>IF(A14="","",IF(P14="N/A","N/A",IF((COUNTIFS('06_EVIDENCE_REGISTER'!$B$6:$B$200,A14,'06_EVIDENCE_REGISTER'!$L$6:$L$200,"Current")-COUNTIFS('06_EVIDENCE_REGISTER'!$B$6:$B$200,A14,'06_EVIDENCE_REGISTER'!$L$6:$L$200,"Current",'06_EVIDENCE_REGISTER'!$J$6:$J$200,"&lt;"&amp;TODAY(),'06_EVIDENCE_REGISTER'!$J$6:$J$200,"&lt;&gt;"))&gt;0,"Current","Missing / stale")))</f>
        <v/>
      </c>
    </row>
    <row r="15" ht="64" customHeight="1" s="342">
      <c r="A15" s="71" t="inlineStr">
        <is>
          <t>T-ALL-06</t>
        </is>
      </c>
      <c r="B15" s="41">
        <f>IF('01_SYSTEM_PROFILE'!$G$8="Applicable","Applicable",IF('01_SYSTEM_PROFILE'!$G$8="Needs assessment","Needs assessment","Not applicable"))</f>
        <v/>
      </c>
      <c r="C15" s="72" t="inlineStr">
        <is>
          <t>All in-scope</t>
        </is>
      </c>
      <c r="D15" s="72" t="inlineStr">
        <is>
          <t>Persistence</t>
        </is>
      </c>
      <c r="E15" s="72" t="inlineStr">
        <is>
          <t>Verify marks survive downstream export, storage, platform upload and ordinary distribution workflows.</t>
        </is>
      </c>
      <c r="F15" s="63" t="str"/>
      <c r="G15" s="63" t="str"/>
      <c r="H15" s="63" t="inlineStr">
        <is>
          <t>Channel/distribution matrix</t>
        </is>
      </c>
      <c r="I15" s="63" t="inlineStr">
        <is>
          <t>Required markings persist or a documented compensating solution applies</t>
        </is>
      </c>
      <c r="J15" s="63" t="str"/>
      <c r="K15" s="63" t="inlineStr">
        <is>
          <t>Not run</t>
        </is>
      </c>
      <c r="L15" s="63" t="str"/>
      <c r="M15" s="529" t="n"/>
      <c r="N15" s="63" t="str"/>
      <c r="O15" s="63" t="str"/>
      <c r="P15" s="41">
        <f>IF(B15="Not applicable","N/A",IF(OR(B15="Needs assessment",B15="Exception route — verify"),"Review",IF(K15="Pass","Clear",IF(OR(K15="Fail",K15="Inconclusive"),"Block",IF(K15="N/A","Review","Not run")))))</f>
        <v/>
      </c>
      <c r="Q15" s="493">
        <f>IF(A15="","",IF(P15="N/A","N/A",IF((COUNTIFS('06_EVIDENCE_REGISTER'!$B$6:$B$200,A15,'06_EVIDENCE_REGISTER'!$L$6:$L$200,"Current")-COUNTIFS('06_EVIDENCE_REGISTER'!$B$6:$B$200,A15,'06_EVIDENCE_REGISTER'!$L$6:$L$200,"Current",'06_EVIDENCE_REGISTER'!$J$6:$J$200,"&lt;"&amp;TODAY(),'06_EVIDENCE_REGISTER'!$J$6:$J$200,"&lt;&gt;"))&gt;0,"Current","Missing / stale")))</f>
        <v/>
      </c>
    </row>
    <row r="16" ht="64" customHeight="1" s="342">
      <c r="A16" s="71" t="inlineStr">
        <is>
          <t>T-ALL-07</t>
        </is>
      </c>
      <c r="B16" s="41">
        <f>IF('01_SYSTEM_PROFILE'!$G$8="Applicable","Applicable",IF('01_SYSTEM_PROFILE'!$G$8="Needs assessment","Needs assessment","Not applicable"))</f>
        <v/>
      </c>
      <c r="C16" s="72" t="inlineStr">
        <is>
          <t>All in-scope</t>
        </is>
      </c>
      <c r="D16" s="72" t="inlineStr">
        <is>
          <t>Security / privacy</t>
        </is>
      </c>
      <c r="E16" s="72" t="inlineStr">
        <is>
          <t>Verify signing-key protection, access controls, logging minimisation, retention and deletion safeguards.</t>
        </is>
      </c>
      <c r="F16" s="63" t="str"/>
      <c r="G16" s="63" t="str"/>
      <c r="H16" s="63" t="inlineStr">
        <is>
          <t>Security/privacy test set</t>
        </is>
      </c>
      <c r="I16" s="63" t="inlineStr">
        <is>
          <t>Controls meet approved security and privacy requirements</t>
        </is>
      </c>
      <c r="J16" s="63" t="str"/>
      <c r="K16" s="63" t="inlineStr">
        <is>
          <t>Not run</t>
        </is>
      </c>
      <c r="L16" s="63" t="str"/>
      <c r="M16" s="529" t="n"/>
      <c r="N16" s="63" t="str"/>
      <c r="O16" s="63" t="str"/>
      <c r="P16" s="41">
        <f>IF(B16="Not applicable","N/A",IF(OR(B16="Needs assessment",B16="Exception route — verify"),"Review",IF(K16="Pass","Clear",IF(OR(K16="Fail",K16="Inconclusive"),"Block",IF(K16="N/A","Review","Not run")))))</f>
        <v/>
      </c>
      <c r="Q16" s="493">
        <f>IF(A16="","",IF(P16="N/A","N/A",IF((COUNTIFS('06_EVIDENCE_REGISTER'!$B$6:$B$200,A16,'06_EVIDENCE_REGISTER'!$L$6:$L$200,"Current")-COUNTIFS('06_EVIDENCE_REGISTER'!$B$6:$B$200,A16,'06_EVIDENCE_REGISTER'!$L$6:$L$200,"Current",'06_EVIDENCE_REGISTER'!$J$6:$J$200,"&lt;"&amp;TODAY(),'06_EVIDENCE_REGISTER'!$J$6:$J$200,"&lt;&gt;"))&gt;0,"Current","Missing / stale")))</f>
        <v/>
      </c>
    </row>
    <row r="17" ht="64" customHeight="1" s="342">
      <c r="A17" s="71" t="inlineStr">
        <is>
          <t>T-ALL-08</t>
        </is>
      </c>
      <c r="B17" s="41">
        <f>IF('01_SYSTEM_PROFILE'!$G$8="Applicable","Applicable",IF('01_SYSTEM_PROFILE'!$G$8="Needs assessment","Needs assessment","Not applicable"))</f>
        <v/>
      </c>
      <c r="C17" s="72" t="inlineStr">
        <is>
          <t>All in-scope</t>
        </is>
      </c>
      <c r="D17" s="72" t="inlineStr">
        <is>
          <t>Lifecycle</t>
        </is>
      </c>
      <c r="E17" s="72" t="inlineStr">
        <is>
          <t>Re-test after material model, detector, export-path, threat or state-of-art changes.</t>
        </is>
      </c>
      <c r="F17" s="63" t="str"/>
      <c r="G17" s="63" t="str"/>
      <c r="H17" s="63" t="inlineStr">
        <is>
          <t>Change-trigger sample set</t>
        </is>
      </c>
      <c r="I17" s="63" t="inlineStr">
        <is>
          <t>No unresolved regression; baseline and version are recorded</t>
        </is>
      </c>
      <c r="J17" s="63" t="str"/>
      <c r="K17" s="63" t="inlineStr">
        <is>
          <t>Not run</t>
        </is>
      </c>
      <c r="L17" s="63" t="str"/>
      <c r="M17" s="529" t="n"/>
      <c r="N17" s="63" t="str"/>
      <c r="O17" s="63" t="str"/>
      <c r="P17" s="41">
        <f>IF(B17="Not applicable","N/A",IF(OR(B17="Needs assessment",B17="Exception route — verify"),"Review",IF(K17="Pass","Clear",IF(OR(K17="Fail",K17="Inconclusive"),"Block",IF(K17="N/A","Review","Not run")))))</f>
        <v/>
      </c>
      <c r="Q17" s="470">
        <f>IF(A17="","",IF(P17="N/A","N/A",IF((COUNTIFS('06_EVIDENCE_REGISTER'!$B$6:$B$200,A17,'06_EVIDENCE_REGISTER'!$L$6:$L$200,"Current")-COUNTIFS('06_EVIDENCE_REGISTER'!$B$6:$B$200,A17,'06_EVIDENCE_REGISTER'!$L$6:$L$200,"Current",'06_EVIDENCE_REGISTER'!$J$6:$J$200,"&lt;"&amp;TODAY(),'06_EVIDENCE_REGISTER'!$J$6:$J$200,"&lt;&gt;"))&gt;0,"Current","Missing / stale")))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</row>
  </sheetData>
  <autoFilter ref="A5:Q17"/>
  <mergeCells count="3">
    <mergeCell ref="A1:P1"/>
    <mergeCell ref="A3:P3"/>
    <mergeCell ref="A2:P2"/>
  </mergeCells>
  <conditionalFormatting sqref="B6:B17">
    <cfRule type="containsText" priority="1" operator="containsText" dxfId="0" text="Applicable"/>
    <cfRule type="containsText" priority="2" operator="containsText" dxfId="1" text="Needs assessment"/>
    <cfRule type="containsText" priority="3" operator="containsText" dxfId="2" text="Exception"/>
    <cfRule type="containsText" priority="4" operator="containsText" dxfId="3" text="Optional"/>
    <cfRule type="containsText" priority="5" operator="containsText" dxfId="4" text="Not applicable"/>
  </conditionalFormatting>
  <conditionalFormatting sqref="K6:K17">
    <cfRule type="containsText" priority="6" operator="containsText" dxfId="0" text="Pass"/>
    <cfRule type="containsText" priority="7" operator="containsText" dxfId="1" text="Fail"/>
    <cfRule type="containsText" priority="8" operator="containsText" dxfId="18" text="Inconclusive"/>
  </conditionalFormatting>
  <conditionalFormatting sqref="P6:P17">
    <cfRule type="containsText" priority="9" operator="containsText" dxfId="0" text="Clear"/>
    <cfRule type="containsText" priority="10" operator="containsText" dxfId="1" text="Block"/>
  </conditionalFormatting>
  <conditionalFormatting sqref="Q6:Q17">
    <cfRule type="expression" priority="11" dxfId="60">
      <formula>Q6="Current"</formula>
    </cfRule>
    <cfRule type="expression" priority="12" dxfId="61">
      <formula>Q6="Missing / stale"</formula>
    </cfRule>
    <cfRule type="expression" priority="13" dxfId="62">
      <formula>Q6="N/A"</formula>
    </cfRule>
  </conditionalFormatting>
  <dataValidations count="1">
    <dataValidation sqref="K6:K17" showDropDown="0" showInputMessage="0" showErrorMessage="0" allowBlank="0" type="list">
      <formula1>"Not run,Pass,Fail,Inconclusive,N/A"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T4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style="342" min="1" max="1"/>
    <col width="30" customWidth="1" style="342" min="2" max="2"/>
    <col width="12" customWidth="1" style="342" min="3" max="3"/>
    <col width="20" customWidth="1" style="342" min="4" max="4"/>
    <col width="15" customWidth="1" style="342" min="5" max="5"/>
    <col width="13" customWidth="1" style="342" min="6" max="6"/>
    <col width="18" customWidth="1" style="342" min="7" max="7"/>
    <col width="20" customWidth="1" style="342" min="8" max="8"/>
    <col width="20" customWidth="1" style="342" min="9" max="9"/>
    <col width="20" customWidth="1" style="342" min="10" max="10"/>
    <col width="20" customWidth="1" style="342" min="11" max="11"/>
    <col width="38" customWidth="1" style="342" min="12" max="12"/>
    <col width="24" customWidth="1" style="342" min="13" max="13"/>
    <col width="30" customWidth="1" style="342" min="14" max="14"/>
    <col width="13" customWidth="1" style="342" min="15" max="15"/>
    <col width="16" customWidth="1" style="342" min="16" max="16"/>
    <col width="15" customWidth="1" style="342" min="17" max="17"/>
    <col width="16" customWidth="1" style="342" min="18" max="18"/>
    <col width="32" customWidth="1" style="342" min="19" max="19"/>
    <col width="18" customWidth="1" style="342" min="20" max="20"/>
  </cols>
  <sheetData>
    <row r="1" ht="30" customHeight="1" s="342">
      <c r="A1" s="4" t="inlineStr">
        <is>
          <t>Deepfake &amp; Public-Interest Text Publication Log</t>
        </is>
      </c>
      <c r="T1" s="479" t="n"/>
    </row>
    <row r="2" ht="28" customHeight="1" s="342">
      <c r="A2" s="7" t="inlineStr">
        <is>
          <t>Use one row per publication or discrete content item. The formula proposes a label route; an authorised human must approve the final decision. Actionable rows also require a Current linked evidence record.</t>
        </is>
      </c>
      <c r="T2" s="485" t="n"/>
    </row>
    <row r="3" ht="24" customHeight="1" s="342">
      <c r="A3" s="11" t="inlineStr">
        <is>
          <t>Deepfake and text routes are legally distinct · Human-review/editorial-responsibility exception applies only to qualifying public-interest text</t>
        </is>
      </c>
      <c r="B3" s="502" t="n"/>
      <c r="C3" s="502" t="n"/>
      <c r="D3" s="502" t="n"/>
      <c r="E3" s="502" t="n"/>
      <c r="F3" s="502" t="n"/>
      <c r="G3" s="502" t="n"/>
      <c r="H3" s="502" t="n"/>
      <c r="I3" s="502" t="n"/>
      <c r="J3" s="502" t="n"/>
      <c r="K3" s="502" t="n"/>
      <c r="L3" s="502" t="n"/>
      <c r="M3" s="502" t="n"/>
      <c r="N3" s="502" t="n"/>
      <c r="O3" s="502" t="n"/>
      <c r="P3" s="502" t="n"/>
      <c r="Q3" s="502" t="n"/>
      <c r="R3" s="502" t="n"/>
      <c r="S3" s="502" t="n"/>
      <c r="T3" s="494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494" t="n"/>
    </row>
    <row r="5" ht="32" customHeight="1" s="342">
      <c r="A5" s="29" t="inlineStr">
        <is>
          <t>Content ID</t>
        </is>
      </c>
      <c r="B5" s="29" t="inlineStr">
        <is>
          <t>Title / URL</t>
        </is>
      </c>
      <c r="C5" s="29" t="inlineStr">
        <is>
          <t>Modality</t>
        </is>
      </c>
      <c r="D5" s="29" t="inlineStr">
        <is>
          <t>AI involvement</t>
        </is>
      </c>
      <c r="E5" s="29" t="inlineStr">
        <is>
          <t>Professional use?</t>
        </is>
      </c>
      <c r="F5" s="29" t="inlineStr">
        <is>
          <t>Deepfake?</t>
        </is>
      </c>
      <c r="G5" s="29" t="inlineStr">
        <is>
          <t>Public-interest text?</t>
        </is>
      </c>
      <c r="H5" s="29" t="inlineStr">
        <is>
          <t>Artistic / creative regime?</t>
        </is>
      </c>
      <c r="I5" s="29" t="inlineStr">
        <is>
          <t>Substantive human review?</t>
        </is>
      </c>
      <c r="J5" s="29" t="inlineStr">
        <is>
          <t>Editorial responsibility?</t>
        </is>
      </c>
      <c r="K5" s="29" t="inlineStr">
        <is>
          <t>Law-enforcement exception?</t>
        </is>
      </c>
      <c r="L5" s="29" t="inlineStr">
        <is>
          <t>Computed label decision</t>
        </is>
      </c>
      <c r="M5" s="29" t="inlineStr">
        <is>
          <t>Label / icon used</t>
        </is>
      </c>
      <c r="N5" s="29" t="inlineStr">
        <is>
          <t>Placement / timing</t>
        </is>
      </c>
      <c r="O5" s="29" t="inlineStr">
        <is>
          <t>Publication date</t>
        </is>
      </c>
      <c r="P5" s="29" t="inlineStr">
        <is>
          <t>Approver</t>
        </is>
      </c>
      <c r="Q5" s="29" t="inlineStr">
        <is>
          <t>Approval status</t>
        </is>
      </c>
      <c r="R5" s="29" t="inlineStr">
        <is>
          <t>Evidence ID</t>
        </is>
      </c>
      <c r="S5" s="29" t="inlineStr">
        <is>
          <t>Notes</t>
        </is>
      </c>
      <c r="T5" s="484" t="inlineStr">
        <is>
          <t>Evidence state</t>
        </is>
      </c>
    </row>
    <row r="6" ht="48" customHeight="1" s="342">
      <c r="A6" s="63" t="inlineStr">
        <is>
          <t>EXAMPLE-001</t>
        </is>
      </c>
      <c r="B6" s="63" t="inlineStr">
        <is>
          <t>Sample campaign image — replace or delete</t>
        </is>
      </c>
      <c r="C6" s="63" t="inlineStr">
        <is>
          <t>Image</t>
        </is>
      </c>
      <c r="D6" s="63" t="inlineStr">
        <is>
          <t>Materially manipulated</t>
        </is>
      </c>
      <c r="E6" s="63" t="inlineStr">
        <is>
          <t>Yes</t>
        </is>
      </c>
      <c r="F6" s="63" t="inlineStr">
        <is>
          <t>Yes</t>
        </is>
      </c>
      <c r="G6" s="63" t="inlineStr">
        <is>
          <t>No</t>
        </is>
      </c>
      <c r="H6" s="63" t="inlineStr">
        <is>
          <t>Yes</t>
        </is>
      </c>
      <c r="I6" s="63" t="inlineStr">
        <is>
          <t>No</t>
        </is>
      </c>
      <c r="J6" s="63" t="inlineStr">
        <is>
          <t>No</t>
        </is>
      </c>
      <c r="K6" s="63" t="inlineStr">
        <is>
          <t>No</t>
        </is>
      </c>
      <c r="L6" s="41">
        <f>IF(A6="","",IF(E6="Unsure","Needs assessment",IF(E6&lt;&gt;"Yes","Outside professional deployer scope — verify",IF(D6="None","Not triggered by Article 50(4)",IF(D6="Standard editing only","Needs assessment — standard editing does not automatically exclude Article 50(4)",IF(AND(OR(C6="Image",C6="Audio",C6="Video",C6="Mixed"),F6="Yes"),IF(K6="Yes","Exception claimed — legal review",IF(H6="Yes","Disclosure required — adapted artistic placement","Disclosure required — deepfake")),IF(AND(OR(C6="Text",C6="Mixed"),G6="Yes"),IF(K6="Yes","Exception claimed — legal review",IF(AND(I6="Yes",J6="Yes"),"No label claimed — verify review/editorial exception",IF(OR(I6="Unsure",J6="Unsure"),"Needs assessment","Disclosure required — public-interest text"))),IF(OR(D6="Unsure",F6="Unsure",G6="Unsure"),"Needs assessment","Not triggered by Article 50(4)"))))))))</f>
        <v/>
      </c>
      <c r="M6" s="63" t="inlineStr">
        <is>
          <t>EU icon + AI-generated label</t>
        </is>
      </c>
      <c r="N6" s="63" t="inlineStr">
        <is>
          <t>Visible adjacent label at first exposure</t>
        </is>
      </c>
      <c r="O6" s="529" t="n"/>
      <c r="P6" s="63" t="n"/>
      <c r="Q6" s="63" t="inlineStr">
        <is>
          <t>Not submitted</t>
        </is>
      </c>
      <c r="R6" s="63" t="n"/>
      <c r="S6" s="63" t="inlineStr">
        <is>
          <t>TRAINING EXAMPLE — NOT EVIDENCE. Excluded from dashboard metrics; delete or replace before operational use.</t>
        </is>
      </c>
      <c r="T6" s="469">
        <f>IF(A6="","",IF(OR(ISNUMBER(SEARCH("Needs assessment",L6)),ISNUMBER(SEARCH("Disclosure required",L6)),ISNUMBER(SEARCH("Exception claimed",L6)),ISNUMBER(SEARCH("No label claimed",L6))),IF((COUNTIFS('06_EVIDENCE_REGISTER'!$B$6:$B$200,A6,'06_EVIDENCE_REGISTER'!$L$6:$L$200,"Current")-COUNTIFS('06_EVIDENCE_REGISTER'!$B$6:$B$200,A6,'06_EVIDENCE_REGISTER'!$L$6:$L$200,"Current",'06_EVIDENCE_REGISTER'!$J$6:$J$200,"&lt;"&amp;TODAY(),'06_EVIDENCE_REGISTER'!$J$6:$J$200,"&lt;&gt;"))&gt;0,"Current","Missing / stale"),"N/A"))</f>
        <v/>
      </c>
    </row>
    <row r="7" ht="42" customHeight="1" s="342">
      <c r="A7" s="63" t="str"/>
      <c r="B7" s="63" t="str"/>
      <c r="C7" s="63" t="str"/>
      <c r="D7" s="63" t="str"/>
      <c r="E7" s="63" t="str"/>
      <c r="F7" s="63" t="str"/>
      <c r="G7" s="63" t="str"/>
      <c r="H7" s="63" t="str"/>
      <c r="I7" s="63" t="str"/>
      <c r="J7" s="63" t="str"/>
      <c r="K7" s="63" t="str"/>
      <c r="L7" s="41">
        <f>IF(A7="","",IF(E7="Unsure","Needs assessment",IF(E7&lt;&gt;"Yes","Outside professional deployer scope — verify",IF(OR(D7="None",D7="Standard editing only"),"Not triggered by Article 50(4)",IF(AND(OR(C7="Image",C7="Audio",C7="Video"),F7="Yes"),IF(K7="Yes","Exception claimed — legal review",IF(H7="Yes","Disclosure required — adapted artistic placement","Disclosure required — deepfake")),IF(AND(C7="Text",G7="Yes"),IF(K7="Yes","Exception claimed — legal review",IF(AND(I7="Yes",J7="Yes"),"No label claimed — verify review/editorial exception",IF(OR(I7="Unsure",J7="Unsure"),"Needs assessment","Disclosure required — public-interest text"))),IF(OR(D7="Unsure",F7="Unsure",G7="Unsure"),"Needs assessment","Not triggered by Article 50(4)")))))))</f>
        <v/>
      </c>
      <c r="M7" s="63" t="str"/>
      <c r="N7" s="63" t="str"/>
      <c r="O7" s="529" t="str"/>
      <c r="P7" s="63" t="str"/>
      <c r="Q7" s="63" t="str"/>
      <c r="R7" s="63" t="str"/>
      <c r="S7" s="63" t="str"/>
      <c r="T7" s="493">
        <f>IF(A7="","",IF(OR(ISNUMBER(SEARCH("Needs assessment",L7)),ISNUMBER(SEARCH("Disclosure required",L7)),ISNUMBER(SEARCH("Exception claimed",L7)),ISNUMBER(SEARCH("No label claimed",L7))),IF((COUNTIFS('06_EVIDENCE_REGISTER'!$B$6:$B$200,A7,'06_EVIDENCE_REGISTER'!$L$6:$L$200,"Current")-COUNTIFS('06_EVIDENCE_REGISTER'!$B$6:$B$200,A7,'06_EVIDENCE_REGISTER'!$L$6:$L$200,"Current",'06_EVIDENCE_REGISTER'!$J$6:$J$200,"&lt;"&amp;TODAY(),'06_EVIDENCE_REGISTER'!$J$6:$J$200,"&lt;&gt;"))&gt;0,"Current","Missing / stale"),"N/A"))</f>
        <v/>
      </c>
    </row>
    <row r="8" ht="42" customHeight="1" s="342">
      <c r="A8" s="63" t="str"/>
      <c r="B8" s="63" t="str"/>
      <c r="C8" s="63" t="str"/>
      <c r="D8" s="63" t="str"/>
      <c r="E8" s="63" t="str"/>
      <c r="F8" s="63" t="str"/>
      <c r="G8" s="63" t="str"/>
      <c r="H8" s="63" t="str"/>
      <c r="I8" s="63" t="str"/>
      <c r="J8" s="63" t="str"/>
      <c r="K8" s="63" t="str"/>
      <c r="L8" s="41">
        <f>IF(A8="","",IF(E8="Unsure","Needs assessment",IF(E8&lt;&gt;"Yes","Outside professional deployer scope — verify",IF(OR(D8="None",D8="Standard editing only"),"Not triggered by Article 50(4)",IF(AND(OR(C8="Image",C8="Audio",C8="Video"),F8="Yes"),IF(K8="Yes","Exception claimed — legal review",IF(H8="Yes","Disclosure required — adapted artistic placement","Disclosure required — deepfake")),IF(AND(C8="Text",G8="Yes"),IF(K8="Yes","Exception claimed — legal review",IF(AND(I8="Yes",J8="Yes"),"No label claimed — verify review/editorial exception",IF(OR(I8="Unsure",J8="Unsure"),"Needs assessment","Disclosure required — public-interest text"))),IF(OR(D8="Unsure",F8="Unsure",G8="Unsure"),"Needs assessment","Not triggered by Article 50(4)")))))))</f>
        <v/>
      </c>
      <c r="M8" s="63" t="str"/>
      <c r="N8" s="63" t="str"/>
      <c r="O8" s="529" t="str"/>
      <c r="P8" s="63" t="str"/>
      <c r="Q8" s="63" t="str"/>
      <c r="R8" s="63" t="str"/>
      <c r="S8" s="63" t="str"/>
      <c r="T8" s="493">
        <f>IF(A8="","",IF(OR(ISNUMBER(SEARCH("Needs assessment",L8)),ISNUMBER(SEARCH("Disclosure required",L8)),ISNUMBER(SEARCH("Exception claimed",L8)),ISNUMBER(SEARCH("No label claimed",L8))),IF((COUNTIFS('06_EVIDENCE_REGISTER'!$B$6:$B$200,A8,'06_EVIDENCE_REGISTER'!$L$6:$L$200,"Current")-COUNTIFS('06_EVIDENCE_REGISTER'!$B$6:$B$200,A8,'06_EVIDENCE_REGISTER'!$L$6:$L$200,"Current",'06_EVIDENCE_REGISTER'!$J$6:$J$200,"&lt;"&amp;TODAY(),'06_EVIDENCE_REGISTER'!$J$6:$J$200,"&lt;&gt;"))&gt;0,"Current","Missing / stale"),"N/A"))</f>
        <v/>
      </c>
    </row>
    <row r="9" ht="42" customHeight="1" s="342">
      <c r="A9" s="63" t="str"/>
      <c r="B9" s="63" t="str"/>
      <c r="C9" s="63" t="str"/>
      <c r="D9" s="63" t="str"/>
      <c r="E9" s="63" t="str"/>
      <c r="F9" s="63" t="str"/>
      <c r="G9" s="63" t="str"/>
      <c r="H9" s="63" t="str"/>
      <c r="I9" s="63" t="str"/>
      <c r="J9" s="63" t="str"/>
      <c r="K9" s="63" t="str"/>
      <c r="L9" s="41">
        <f>IF(A9="","",IF(E9="Unsure","Needs assessment",IF(E9&lt;&gt;"Yes","Outside professional deployer scope — verify",IF(OR(D9="None",D9="Standard editing only"),"Not triggered by Article 50(4)",IF(AND(OR(C9="Image",C9="Audio",C9="Video"),F9="Yes"),IF(K9="Yes","Exception claimed — legal review",IF(H9="Yes","Disclosure required — adapted artistic placement","Disclosure required — deepfake")),IF(AND(C9="Text",G9="Yes"),IF(K9="Yes","Exception claimed — legal review",IF(AND(I9="Yes",J9="Yes"),"No label claimed — verify review/editorial exception",IF(OR(I9="Unsure",J9="Unsure"),"Needs assessment","Disclosure required — public-interest text"))),IF(OR(D9="Unsure",F9="Unsure",G9="Unsure"),"Needs assessment","Not triggered by Article 50(4)")))))))</f>
        <v/>
      </c>
      <c r="M9" s="63" t="str"/>
      <c r="N9" s="63" t="str"/>
      <c r="O9" s="529" t="str"/>
      <c r="P9" s="63" t="str"/>
      <c r="Q9" s="63" t="str"/>
      <c r="R9" s="63" t="str"/>
      <c r="S9" s="63" t="str"/>
      <c r="T9" s="493">
        <f>IF(A9="","",IF(OR(ISNUMBER(SEARCH("Needs assessment",L9)),ISNUMBER(SEARCH("Disclosure required",L9)),ISNUMBER(SEARCH("Exception claimed",L9)),ISNUMBER(SEARCH("No label claimed",L9))),IF((COUNTIFS('06_EVIDENCE_REGISTER'!$B$6:$B$200,A9,'06_EVIDENCE_REGISTER'!$L$6:$L$200,"Current")-COUNTIFS('06_EVIDENCE_REGISTER'!$B$6:$B$200,A9,'06_EVIDENCE_REGISTER'!$L$6:$L$200,"Current",'06_EVIDENCE_REGISTER'!$J$6:$J$200,"&lt;"&amp;TODAY(),'06_EVIDENCE_REGISTER'!$J$6:$J$200,"&lt;&gt;"))&gt;0,"Current","Missing / stale"),"N/A"))</f>
        <v/>
      </c>
    </row>
    <row r="10" ht="42" customHeight="1" s="342">
      <c r="A10" s="63" t="str"/>
      <c r="B10" s="63" t="str"/>
      <c r="C10" s="63" t="str"/>
      <c r="D10" s="63" t="str"/>
      <c r="E10" s="63" t="str"/>
      <c r="F10" s="63" t="str"/>
      <c r="G10" s="63" t="str"/>
      <c r="H10" s="63" t="str"/>
      <c r="I10" s="63" t="str"/>
      <c r="J10" s="63" t="str"/>
      <c r="K10" s="63" t="str"/>
      <c r="L10" s="41">
        <f>IF(A10="","",IF(E10="Unsure","Needs assessment",IF(E10&lt;&gt;"Yes","Outside professional deployer scope — verify",IF(OR(D10="None",D10="Standard editing only"),"Not triggered by Article 50(4)",IF(AND(OR(C10="Image",C10="Audio",C10="Video"),F10="Yes"),IF(K10="Yes","Exception claimed — legal review",IF(H10="Yes","Disclosure required — adapted artistic placement","Disclosure required — deepfake")),IF(AND(C10="Text",G10="Yes"),IF(K10="Yes","Exception claimed — legal review",IF(AND(I10="Yes",J10="Yes"),"No label claimed — verify review/editorial exception",IF(OR(I10="Unsure",J10="Unsure"),"Needs assessment","Disclosure required — public-interest text"))),IF(OR(D10="Unsure",F10="Unsure",G10="Unsure"),"Needs assessment","Not triggered by Article 50(4)")))))))</f>
        <v/>
      </c>
      <c r="M10" s="63" t="str"/>
      <c r="N10" s="63" t="str"/>
      <c r="O10" s="529" t="str"/>
      <c r="P10" s="63" t="str"/>
      <c r="Q10" s="63" t="str"/>
      <c r="R10" s="63" t="str"/>
      <c r="S10" s="63" t="str"/>
      <c r="T10" s="493">
        <f>IF(A10="","",IF(OR(ISNUMBER(SEARCH("Needs assessment",L10)),ISNUMBER(SEARCH("Disclosure required",L10)),ISNUMBER(SEARCH("Exception claimed",L10)),ISNUMBER(SEARCH("No label claimed",L10))),IF((COUNTIFS('06_EVIDENCE_REGISTER'!$B$6:$B$200,A10,'06_EVIDENCE_REGISTER'!$L$6:$L$200,"Current")-COUNTIFS('06_EVIDENCE_REGISTER'!$B$6:$B$200,A10,'06_EVIDENCE_REGISTER'!$L$6:$L$200,"Current",'06_EVIDENCE_REGISTER'!$J$6:$J$200,"&lt;"&amp;TODAY(),'06_EVIDENCE_REGISTER'!$J$6:$J$200,"&lt;&gt;"))&gt;0,"Current","Missing / stale"),"N/A"))</f>
        <v/>
      </c>
    </row>
    <row r="11" ht="42" customHeight="1" s="342">
      <c r="A11" s="63" t="str"/>
      <c r="B11" s="63" t="str"/>
      <c r="C11" s="63" t="str"/>
      <c r="D11" s="63" t="str"/>
      <c r="E11" s="63" t="str"/>
      <c r="F11" s="63" t="str"/>
      <c r="G11" s="63" t="str"/>
      <c r="H11" s="63" t="str"/>
      <c r="I11" s="63" t="str"/>
      <c r="J11" s="63" t="str"/>
      <c r="K11" s="63" t="str"/>
      <c r="L11" s="41">
        <f>IF(A11="","",IF(E11="Unsure","Needs assessment",IF(E11&lt;&gt;"Yes","Outside professional deployer scope — verify",IF(OR(D11="None",D11="Standard editing only"),"Not triggered by Article 50(4)",IF(AND(OR(C11="Image",C11="Audio",C11="Video"),F11="Yes"),IF(K11="Yes","Exception claimed — legal review",IF(H11="Yes","Disclosure required — adapted artistic placement","Disclosure required — deepfake")),IF(AND(C11="Text",G11="Yes"),IF(K11="Yes","Exception claimed — legal review",IF(AND(I11="Yes",J11="Yes"),"No label claimed — verify review/editorial exception",IF(OR(I11="Unsure",J11="Unsure"),"Needs assessment","Disclosure required — public-interest text"))),IF(OR(D11="Unsure",F11="Unsure",G11="Unsure"),"Needs assessment","Not triggered by Article 50(4)")))))))</f>
        <v/>
      </c>
      <c r="M11" s="63" t="str"/>
      <c r="N11" s="63" t="str"/>
      <c r="O11" s="529" t="str"/>
      <c r="P11" s="63" t="str"/>
      <c r="Q11" s="63" t="str"/>
      <c r="R11" s="63" t="str"/>
      <c r="S11" s="63" t="str"/>
      <c r="T11" s="493">
        <f>IF(A11="","",IF(OR(ISNUMBER(SEARCH("Needs assessment",L11)),ISNUMBER(SEARCH("Disclosure required",L11)),ISNUMBER(SEARCH("Exception claimed",L11)),ISNUMBER(SEARCH("No label claimed",L11))),IF((COUNTIFS('06_EVIDENCE_REGISTER'!$B$6:$B$200,A11,'06_EVIDENCE_REGISTER'!$L$6:$L$200,"Current")-COUNTIFS('06_EVIDENCE_REGISTER'!$B$6:$B$200,A11,'06_EVIDENCE_REGISTER'!$L$6:$L$200,"Current",'06_EVIDENCE_REGISTER'!$J$6:$J$200,"&lt;"&amp;TODAY(),'06_EVIDENCE_REGISTER'!$J$6:$J$200,"&lt;&gt;"))&gt;0,"Current","Missing / stale"),"N/A"))</f>
        <v/>
      </c>
    </row>
    <row r="12" ht="42" customHeight="1" s="342">
      <c r="A12" s="63" t="str"/>
      <c r="B12" s="63" t="str"/>
      <c r="C12" s="63" t="str"/>
      <c r="D12" s="63" t="str"/>
      <c r="E12" s="63" t="str"/>
      <c r="F12" s="63" t="str"/>
      <c r="G12" s="63" t="str"/>
      <c r="H12" s="63" t="str"/>
      <c r="I12" s="63" t="str"/>
      <c r="J12" s="63" t="str"/>
      <c r="K12" s="63" t="str"/>
      <c r="L12" s="41">
        <f>IF(A12="","",IF(E12="Unsure","Needs assessment",IF(E12&lt;&gt;"Yes","Outside professional deployer scope — verify",IF(OR(D12="None",D12="Standard editing only"),"Not triggered by Article 50(4)",IF(AND(OR(C12="Image",C12="Audio",C12="Video"),F12="Yes"),IF(K12="Yes","Exception claimed — legal review",IF(H12="Yes","Disclosure required — adapted artistic placement","Disclosure required — deepfake")),IF(AND(C12="Text",G12="Yes"),IF(K12="Yes","Exception claimed — legal review",IF(AND(I12="Yes",J12="Yes"),"No label claimed — verify review/editorial exception",IF(OR(I12="Unsure",J12="Unsure"),"Needs assessment","Disclosure required — public-interest text"))),IF(OR(D12="Unsure",F12="Unsure",G12="Unsure"),"Needs assessment","Not triggered by Article 50(4)")))))))</f>
        <v/>
      </c>
      <c r="M12" s="63" t="str"/>
      <c r="N12" s="63" t="str"/>
      <c r="O12" s="529" t="str"/>
      <c r="P12" s="63" t="str"/>
      <c r="Q12" s="63" t="str"/>
      <c r="R12" s="63" t="str"/>
      <c r="S12" s="63" t="str"/>
      <c r="T12" s="493">
        <f>IF(A12="","",IF(OR(ISNUMBER(SEARCH("Needs assessment",L12)),ISNUMBER(SEARCH("Disclosure required",L12)),ISNUMBER(SEARCH("Exception claimed",L12)),ISNUMBER(SEARCH("No label claimed",L12))),IF((COUNTIFS('06_EVIDENCE_REGISTER'!$B$6:$B$200,A12,'06_EVIDENCE_REGISTER'!$L$6:$L$200,"Current")-COUNTIFS('06_EVIDENCE_REGISTER'!$B$6:$B$200,A12,'06_EVIDENCE_REGISTER'!$L$6:$L$200,"Current",'06_EVIDENCE_REGISTER'!$J$6:$J$200,"&lt;"&amp;TODAY(),'06_EVIDENCE_REGISTER'!$J$6:$J$200,"&lt;&gt;"))&gt;0,"Current","Missing / stale"),"N/A"))</f>
        <v/>
      </c>
    </row>
    <row r="13" ht="42" customHeight="1" s="342">
      <c r="A13" s="63" t="str"/>
      <c r="B13" s="63" t="str"/>
      <c r="C13" s="63" t="str"/>
      <c r="D13" s="63" t="str"/>
      <c r="E13" s="63" t="str"/>
      <c r="F13" s="63" t="str"/>
      <c r="G13" s="63" t="str"/>
      <c r="H13" s="63" t="str"/>
      <c r="I13" s="63" t="str"/>
      <c r="J13" s="63" t="str"/>
      <c r="K13" s="63" t="str"/>
      <c r="L13" s="41">
        <f>IF(A13="","",IF(E13="Unsure","Needs assessment",IF(E13&lt;&gt;"Yes","Outside professional deployer scope — verify",IF(OR(D13="None",D13="Standard editing only"),"Not triggered by Article 50(4)",IF(AND(OR(C13="Image",C13="Audio",C13="Video"),F13="Yes"),IF(K13="Yes","Exception claimed — legal review",IF(H13="Yes","Disclosure required — adapted artistic placement","Disclosure required — deepfake")),IF(AND(C13="Text",G13="Yes"),IF(K13="Yes","Exception claimed — legal review",IF(AND(I13="Yes",J13="Yes"),"No label claimed — verify review/editorial exception",IF(OR(I13="Unsure",J13="Unsure"),"Needs assessment","Disclosure required — public-interest text"))),IF(OR(D13="Unsure",F13="Unsure",G13="Unsure"),"Needs assessment","Not triggered by Article 50(4)")))))))</f>
        <v/>
      </c>
      <c r="M13" s="63" t="str"/>
      <c r="N13" s="63" t="str"/>
      <c r="O13" s="529" t="str"/>
      <c r="P13" s="63" t="str"/>
      <c r="Q13" s="63" t="str"/>
      <c r="R13" s="63" t="str"/>
      <c r="S13" s="63" t="str"/>
      <c r="T13" s="493">
        <f>IF(A13="","",IF(OR(ISNUMBER(SEARCH("Needs assessment",L13)),ISNUMBER(SEARCH("Disclosure required",L13)),ISNUMBER(SEARCH("Exception claimed",L13)),ISNUMBER(SEARCH("No label claimed",L13))),IF((COUNTIFS('06_EVIDENCE_REGISTER'!$B$6:$B$200,A13,'06_EVIDENCE_REGISTER'!$L$6:$L$200,"Current")-COUNTIFS('06_EVIDENCE_REGISTER'!$B$6:$B$200,A13,'06_EVIDENCE_REGISTER'!$L$6:$L$200,"Current",'06_EVIDENCE_REGISTER'!$J$6:$J$200,"&lt;"&amp;TODAY(),'06_EVIDENCE_REGISTER'!$J$6:$J$200,"&lt;&gt;"))&gt;0,"Current","Missing / stale"),"N/A"))</f>
        <v/>
      </c>
    </row>
    <row r="14" ht="42" customHeight="1" s="342">
      <c r="A14" s="63" t="str"/>
      <c r="B14" s="63" t="str"/>
      <c r="C14" s="63" t="str"/>
      <c r="D14" s="63" t="str"/>
      <c r="E14" s="63" t="str"/>
      <c r="F14" s="63" t="str"/>
      <c r="G14" s="63" t="str"/>
      <c r="H14" s="63" t="str"/>
      <c r="I14" s="63" t="str"/>
      <c r="J14" s="63" t="str"/>
      <c r="K14" s="63" t="str"/>
      <c r="L14" s="41">
        <f>IF(A14="","",IF(E14="Unsure","Needs assessment",IF(E14&lt;&gt;"Yes","Outside professional deployer scope — verify",IF(OR(D14="None",D14="Standard editing only"),"Not triggered by Article 50(4)",IF(AND(OR(C14="Image",C14="Audio",C14="Video"),F14="Yes"),IF(K14="Yes","Exception claimed — legal review",IF(H14="Yes","Disclosure required — adapted artistic placement","Disclosure required — deepfake")),IF(AND(C14="Text",G14="Yes"),IF(K14="Yes","Exception claimed — legal review",IF(AND(I14="Yes",J14="Yes"),"No label claimed — verify review/editorial exception",IF(OR(I14="Unsure",J14="Unsure"),"Needs assessment","Disclosure required — public-interest text"))),IF(OR(D14="Unsure",F14="Unsure",G14="Unsure"),"Needs assessment","Not triggered by Article 50(4)")))))))</f>
        <v/>
      </c>
      <c r="M14" s="63" t="str"/>
      <c r="N14" s="63" t="str"/>
      <c r="O14" s="529" t="str"/>
      <c r="P14" s="63" t="str"/>
      <c r="Q14" s="63" t="str"/>
      <c r="R14" s="63" t="str"/>
      <c r="S14" s="63" t="str"/>
      <c r="T14" s="493">
        <f>IF(A14="","",IF(OR(ISNUMBER(SEARCH("Needs assessment",L14)),ISNUMBER(SEARCH("Disclosure required",L14)),ISNUMBER(SEARCH("Exception claimed",L14)),ISNUMBER(SEARCH("No label claimed",L14))),IF((COUNTIFS('06_EVIDENCE_REGISTER'!$B$6:$B$200,A14,'06_EVIDENCE_REGISTER'!$L$6:$L$200,"Current")-COUNTIFS('06_EVIDENCE_REGISTER'!$B$6:$B$200,A14,'06_EVIDENCE_REGISTER'!$L$6:$L$200,"Current",'06_EVIDENCE_REGISTER'!$J$6:$J$200,"&lt;"&amp;TODAY(),'06_EVIDENCE_REGISTER'!$J$6:$J$200,"&lt;&gt;"))&gt;0,"Current","Missing / stale"),"N/A"))</f>
        <v/>
      </c>
    </row>
    <row r="15" ht="42" customHeight="1" s="342">
      <c r="A15" s="63" t="str"/>
      <c r="B15" s="63" t="str"/>
      <c r="C15" s="63" t="str"/>
      <c r="D15" s="63" t="str"/>
      <c r="E15" s="63" t="str"/>
      <c r="F15" s="63" t="str"/>
      <c r="G15" s="63" t="str"/>
      <c r="H15" s="63" t="str"/>
      <c r="I15" s="63" t="str"/>
      <c r="J15" s="63" t="str"/>
      <c r="K15" s="63" t="str"/>
      <c r="L15" s="41">
        <f>IF(A15="","",IF(E15="Unsure","Needs assessment",IF(E15&lt;&gt;"Yes","Outside professional deployer scope — verify",IF(OR(D15="None",D15="Standard editing only"),"Not triggered by Article 50(4)",IF(AND(OR(C15="Image",C15="Audio",C15="Video"),F15="Yes"),IF(K15="Yes","Exception claimed — legal review",IF(H15="Yes","Disclosure required — adapted artistic placement","Disclosure required — deepfake")),IF(AND(C15="Text",G15="Yes"),IF(K15="Yes","Exception claimed — legal review",IF(AND(I15="Yes",J15="Yes"),"No label claimed — verify review/editorial exception",IF(OR(I15="Unsure",J15="Unsure"),"Needs assessment","Disclosure required — public-interest text"))),IF(OR(D15="Unsure",F15="Unsure",G15="Unsure"),"Needs assessment","Not triggered by Article 50(4)")))))))</f>
        <v/>
      </c>
      <c r="M15" s="63" t="str"/>
      <c r="N15" s="63" t="str"/>
      <c r="O15" s="529" t="str"/>
      <c r="P15" s="63" t="str"/>
      <c r="Q15" s="63" t="str"/>
      <c r="R15" s="63" t="str"/>
      <c r="S15" s="63" t="str"/>
      <c r="T15" s="493">
        <f>IF(A15="","",IF(OR(ISNUMBER(SEARCH("Needs assessment",L15)),ISNUMBER(SEARCH("Disclosure required",L15)),ISNUMBER(SEARCH("Exception claimed",L15)),ISNUMBER(SEARCH("No label claimed",L15))),IF((COUNTIFS('06_EVIDENCE_REGISTER'!$B$6:$B$200,A15,'06_EVIDENCE_REGISTER'!$L$6:$L$200,"Current")-COUNTIFS('06_EVIDENCE_REGISTER'!$B$6:$B$200,A15,'06_EVIDENCE_REGISTER'!$L$6:$L$200,"Current",'06_EVIDENCE_REGISTER'!$J$6:$J$200,"&lt;"&amp;TODAY(),'06_EVIDENCE_REGISTER'!$J$6:$J$200,"&lt;&gt;"))&gt;0,"Current","Missing / stale"),"N/A"))</f>
        <v/>
      </c>
    </row>
    <row r="16" ht="42" customHeight="1" s="342">
      <c r="A16" s="63" t="str"/>
      <c r="B16" s="63" t="str"/>
      <c r="C16" s="63" t="str"/>
      <c r="D16" s="63" t="str"/>
      <c r="E16" s="63" t="str"/>
      <c r="F16" s="63" t="str"/>
      <c r="G16" s="63" t="str"/>
      <c r="H16" s="63" t="str"/>
      <c r="I16" s="63" t="str"/>
      <c r="J16" s="63" t="str"/>
      <c r="K16" s="63" t="str"/>
      <c r="L16" s="41">
        <f>IF(A16="","",IF(E16="Unsure","Needs assessment",IF(E16&lt;&gt;"Yes","Outside professional deployer scope — verify",IF(OR(D16="None",D16="Standard editing only"),"Not triggered by Article 50(4)",IF(AND(OR(C16="Image",C16="Audio",C16="Video"),F16="Yes"),IF(K16="Yes","Exception claimed — legal review",IF(H16="Yes","Disclosure required — adapted artistic placement","Disclosure required — deepfake")),IF(AND(C16="Text",G16="Yes"),IF(K16="Yes","Exception claimed — legal review",IF(AND(I16="Yes",J16="Yes"),"No label claimed — verify review/editorial exception",IF(OR(I16="Unsure",J16="Unsure"),"Needs assessment","Disclosure required — public-interest text"))),IF(OR(D16="Unsure",F16="Unsure",G16="Unsure"),"Needs assessment","Not triggered by Article 50(4)")))))))</f>
        <v/>
      </c>
      <c r="M16" s="63" t="str"/>
      <c r="N16" s="63" t="str"/>
      <c r="O16" s="529" t="str"/>
      <c r="P16" s="63" t="str"/>
      <c r="Q16" s="63" t="str"/>
      <c r="R16" s="63" t="str"/>
      <c r="S16" s="63" t="str"/>
      <c r="T16" s="493">
        <f>IF(A16="","",IF(OR(ISNUMBER(SEARCH("Needs assessment",L16)),ISNUMBER(SEARCH("Disclosure required",L16)),ISNUMBER(SEARCH("Exception claimed",L16)),ISNUMBER(SEARCH("No label claimed",L16))),IF((COUNTIFS('06_EVIDENCE_REGISTER'!$B$6:$B$200,A16,'06_EVIDENCE_REGISTER'!$L$6:$L$200,"Current")-COUNTIFS('06_EVIDENCE_REGISTER'!$B$6:$B$200,A16,'06_EVIDENCE_REGISTER'!$L$6:$L$200,"Current",'06_EVIDENCE_REGISTER'!$J$6:$J$200,"&lt;"&amp;TODAY(),'06_EVIDENCE_REGISTER'!$J$6:$J$200,"&lt;&gt;"))&gt;0,"Current","Missing / stale"),"N/A"))</f>
        <v/>
      </c>
    </row>
    <row r="17" ht="42" customHeight="1" s="342">
      <c r="A17" s="63" t="str"/>
      <c r="B17" s="63" t="str"/>
      <c r="C17" s="63" t="str"/>
      <c r="D17" s="63" t="str"/>
      <c r="E17" s="63" t="str"/>
      <c r="F17" s="63" t="str"/>
      <c r="G17" s="63" t="str"/>
      <c r="H17" s="63" t="str"/>
      <c r="I17" s="63" t="str"/>
      <c r="J17" s="63" t="str"/>
      <c r="K17" s="63" t="str"/>
      <c r="L17" s="41">
        <f>IF(A17="","",IF(E17="Unsure","Needs assessment",IF(E17&lt;&gt;"Yes","Outside professional deployer scope — verify",IF(OR(D17="None",D17="Standard editing only"),"Not triggered by Article 50(4)",IF(AND(OR(C17="Image",C17="Audio",C17="Video"),F17="Yes"),IF(K17="Yes","Exception claimed — legal review",IF(H17="Yes","Disclosure required — adapted artistic placement","Disclosure required — deepfake")),IF(AND(C17="Text",G17="Yes"),IF(K17="Yes","Exception claimed — legal review",IF(AND(I17="Yes",J17="Yes"),"No label claimed — verify review/editorial exception",IF(OR(I17="Unsure",J17="Unsure"),"Needs assessment","Disclosure required — public-interest text"))),IF(OR(D17="Unsure",F17="Unsure",G17="Unsure"),"Needs assessment","Not triggered by Article 50(4)")))))))</f>
        <v/>
      </c>
      <c r="M17" s="63" t="str"/>
      <c r="N17" s="63" t="str"/>
      <c r="O17" s="529" t="str"/>
      <c r="P17" s="63" t="str"/>
      <c r="Q17" s="63" t="str"/>
      <c r="R17" s="63" t="str"/>
      <c r="S17" s="63" t="str"/>
      <c r="T17" s="493">
        <f>IF(A17="","",IF(OR(ISNUMBER(SEARCH("Needs assessment",L17)),ISNUMBER(SEARCH("Disclosure required",L17)),ISNUMBER(SEARCH("Exception claimed",L17)),ISNUMBER(SEARCH("No label claimed",L17))),IF((COUNTIFS('06_EVIDENCE_REGISTER'!$B$6:$B$200,A17,'06_EVIDENCE_REGISTER'!$L$6:$L$200,"Current")-COUNTIFS('06_EVIDENCE_REGISTER'!$B$6:$B$200,A17,'06_EVIDENCE_REGISTER'!$L$6:$L$200,"Current",'06_EVIDENCE_REGISTER'!$J$6:$J$200,"&lt;"&amp;TODAY(),'06_EVIDENCE_REGISTER'!$J$6:$J$200,"&lt;&gt;"))&gt;0,"Current","Missing / stale"),"N/A"))</f>
        <v/>
      </c>
    </row>
    <row r="18" ht="42" customHeight="1" s="342">
      <c r="A18" s="63" t="str"/>
      <c r="B18" s="63" t="str"/>
      <c r="C18" s="63" t="str"/>
      <c r="D18" s="63" t="str"/>
      <c r="E18" s="63" t="str"/>
      <c r="F18" s="63" t="str"/>
      <c r="G18" s="63" t="str"/>
      <c r="H18" s="63" t="str"/>
      <c r="I18" s="63" t="str"/>
      <c r="J18" s="63" t="str"/>
      <c r="K18" s="63" t="str"/>
      <c r="L18" s="41">
        <f>IF(A18="","",IF(E18="Unsure","Needs assessment",IF(E18&lt;&gt;"Yes","Outside professional deployer scope — verify",IF(OR(D18="None",D18="Standard editing only"),"Not triggered by Article 50(4)",IF(AND(OR(C18="Image",C18="Audio",C18="Video"),F18="Yes"),IF(K18="Yes","Exception claimed — legal review",IF(H18="Yes","Disclosure required — adapted artistic placement","Disclosure required — deepfake")),IF(AND(C18="Text",G18="Yes"),IF(K18="Yes","Exception claimed — legal review",IF(AND(I18="Yes",J18="Yes"),"No label claimed — verify review/editorial exception",IF(OR(I18="Unsure",J18="Unsure"),"Needs assessment","Disclosure required — public-interest text"))),IF(OR(D18="Unsure",F18="Unsure",G18="Unsure"),"Needs assessment","Not triggered by Article 50(4)")))))))</f>
        <v/>
      </c>
      <c r="M18" s="63" t="str"/>
      <c r="N18" s="63" t="str"/>
      <c r="O18" s="529" t="str"/>
      <c r="P18" s="63" t="str"/>
      <c r="Q18" s="63" t="str"/>
      <c r="R18" s="63" t="str"/>
      <c r="S18" s="63" t="str"/>
      <c r="T18" s="493">
        <f>IF(A18="","",IF(OR(ISNUMBER(SEARCH("Needs assessment",L18)),ISNUMBER(SEARCH("Disclosure required",L18)),ISNUMBER(SEARCH("Exception claimed",L18)),ISNUMBER(SEARCH("No label claimed",L18))),IF((COUNTIFS('06_EVIDENCE_REGISTER'!$B$6:$B$200,A18,'06_EVIDENCE_REGISTER'!$L$6:$L$200,"Current")-COUNTIFS('06_EVIDENCE_REGISTER'!$B$6:$B$200,A18,'06_EVIDENCE_REGISTER'!$L$6:$L$200,"Current",'06_EVIDENCE_REGISTER'!$J$6:$J$200,"&lt;"&amp;TODAY(),'06_EVIDENCE_REGISTER'!$J$6:$J$200,"&lt;&gt;"))&gt;0,"Current","Missing / stale"),"N/A"))</f>
        <v/>
      </c>
    </row>
    <row r="19" ht="42" customHeight="1" s="342">
      <c r="A19" s="63" t="str"/>
      <c r="B19" s="63" t="str"/>
      <c r="C19" s="63" t="str"/>
      <c r="D19" s="63" t="str"/>
      <c r="E19" s="63" t="str"/>
      <c r="F19" s="63" t="str"/>
      <c r="G19" s="63" t="str"/>
      <c r="H19" s="63" t="str"/>
      <c r="I19" s="63" t="str"/>
      <c r="J19" s="63" t="str"/>
      <c r="K19" s="63" t="str"/>
      <c r="L19" s="41">
        <f>IF(A19="","",IF(E19="Unsure","Needs assessment",IF(E19&lt;&gt;"Yes","Outside professional deployer scope — verify",IF(OR(D19="None",D19="Standard editing only"),"Not triggered by Article 50(4)",IF(AND(OR(C19="Image",C19="Audio",C19="Video"),F19="Yes"),IF(K19="Yes","Exception claimed — legal review",IF(H19="Yes","Disclosure required — adapted artistic placement","Disclosure required — deepfake")),IF(AND(C19="Text",G19="Yes"),IF(K19="Yes","Exception claimed — legal review",IF(AND(I19="Yes",J19="Yes"),"No label claimed — verify review/editorial exception",IF(OR(I19="Unsure",J19="Unsure"),"Needs assessment","Disclosure required — public-interest text"))),IF(OR(D19="Unsure",F19="Unsure",G19="Unsure"),"Needs assessment","Not triggered by Article 50(4)")))))))</f>
        <v/>
      </c>
      <c r="M19" s="63" t="str"/>
      <c r="N19" s="63" t="str"/>
      <c r="O19" s="529" t="str"/>
      <c r="P19" s="63" t="str"/>
      <c r="Q19" s="63" t="str"/>
      <c r="R19" s="63" t="str"/>
      <c r="S19" s="63" t="str"/>
      <c r="T19" s="493">
        <f>IF(A19="","",IF(OR(ISNUMBER(SEARCH("Needs assessment",L19)),ISNUMBER(SEARCH("Disclosure required",L19)),ISNUMBER(SEARCH("Exception claimed",L19)),ISNUMBER(SEARCH("No label claimed",L19))),IF((COUNTIFS('06_EVIDENCE_REGISTER'!$B$6:$B$200,A19,'06_EVIDENCE_REGISTER'!$L$6:$L$200,"Current")-COUNTIFS('06_EVIDENCE_REGISTER'!$B$6:$B$200,A19,'06_EVIDENCE_REGISTER'!$L$6:$L$200,"Current",'06_EVIDENCE_REGISTER'!$J$6:$J$200,"&lt;"&amp;TODAY(),'06_EVIDENCE_REGISTER'!$J$6:$J$200,"&lt;&gt;"))&gt;0,"Current","Missing / stale"),"N/A"))</f>
        <v/>
      </c>
    </row>
    <row r="20" ht="42" customHeight="1" s="342">
      <c r="A20" s="63" t="str"/>
      <c r="B20" s="63" t="str"/>
      <c r="C20" s="63" t="str"/>
      <c r="D20" s="63" t="str"/>
      <c r="E20" s="63" t="str"/>
      <c r="F20" s="63" t="str"/>
      <c r="G20" s="63" t="str"/>
      <c r="H20" s="63" t="str"/>
      <c r="I20" s="63" t="str"/>
      <c r="J20" s="63" t="str"/>
      <c r="K20" s="63" t="str"/>
      <c r="L20" s="41">
        <f>IF(A20="","",IF(E20="Unsure","Needs assessment",IF(E20&lt;&gt;"Yes","Outside professional deployer scope — verify",IF(OR(D20="None",D20="Standard editing only"),"Not triggered by Article 50(4)",IF(AND(OR(C20="Image",C20="Audio",C20="Video"),F20="Yes"),IF(K20="Yes","Exception claimed — legal review",IF(H20="Yes","Disclosure required — adapted artistic placement","Disclosure required — deepfake")),IF(AND(C20="Text",G20="Yes"),IF(K20="Yes","Exception claimed — legal review",IF(AND(I20="Yes",J20="Yes"),"No label claimed — verify review/editorial exception",IF(OR(I20="Unsure",J20="Unsure"),"Needs assessment","Disclosure required — public-interest text"))),IF(OR(D20="Unsure",F20="Unsure",G20="Unsure"),"Needs assessment","Not triggered by Article 50(4)")))))))</f>
        <v/>
      </c>
      <c r="M20" s="63" t="str"/>
      <c r="N20" s="63" t="str"/>
      <c r="O20" s="529" t="str"/>
      <c r="P20" s="63" t="str"/>
      <c r="Q20" s="63" t="str"/>
      <c r="R20" s="63" t="str"/>
      <c r="S20" s="63" t="str"/>
      <c r="T20" s="493">
        <f>IF(A20="","",IF(OR(ISNUMBER(SEARCH("Needs assessment",L20)),ISNUMBER(SEARCH("Disclosure required",L20)),ISNUMBER(SEARCH("Exception claimed",L20)),ISNUMBER(SEARCH("No label claimed",L20))),IF((COUNTIFS('06_EVIDENCE_REGISTER'!$B$6:$B$200,A20,'06_EVIDENCE_REGISTER'!$L$6:$L$200,"Current")-COUNTIFS('06_EVIDENCE_REGISTER'!$B$6:$B$200,A20,'06_EVIDENCE_REGISTER'!$L$6:$L$200,"Current",'06_EVIDENCE_REGISTER'!$J$6:$J$200,"&lt;"&amp;TODAY(),'06_EVIDENCE_REGISTER'!$J$6:$J$200,"&lt;&gt;"))&gt;0,"Current","Missing / stale"),"N/A"))</f>
        <v/>
      </c>
    </row>
    <row r="21" ht="42" customHeight="1" s="342">
      <c r="A21" s="63" t="str"/>
      <c r="B21" s="63" t="str"/>
      <c r="C21" s="63" t="str"/>
      <c r="D21" s="63" t="str"/>
      <c r="E21" s="63" t="str"/>
      <c r="F21" s="63" t="str"/>
      <c r="G21" s="63" t="str"/>
      <c r="H21" s="63" t="str"/>
      <c r="I21" s="63" t="str"/>
      <c r="J21" s="63" t="str"/>
      <c r="K21" s="63" t="str"/>
      <c r="L21" s="41">
        <f>IF(A21="","",IF(E21="Unsure","Needs assessment",IF(E21&lt;&gt;"Yes","Outside professional deployer scope — verify",IF(OR(D21="None",D21="Standard editing only"),"Not triggered by Article 50(4)",IF(AND(OR(C21="Image",C21="Audio",C21="Video"),F21="Yes"),IF(K21="Yes","Exception claimed — legal review",IF(H21="Yes","Disclosure required — adapted artistic placement","Disclosure required — deepfake")),IF(AND(C21="Text",G21="Yes"),IF(K21="Yes","Exception claimed — legal review",IF(AND(I21="Yes",J21="Yes"),"No label claimed — verify review/editorial exception",IF(OR(I21="Unsure",J21="Unsure"),"Needs assessment","Disclosure required — public-interest text"))),IF(OR(D21="Unsure",F21="Unsure",G21="Unsure"),"Needs assessment","Not triggered by Article 50(4)")))))))</f>
        <v/>
      </c>
      <c r="M21" s="63" t="str"/>
      <c r="N21" s="63" t="str"/>
      <c r="O21" s="529" t="str"/>
      <c r="P21" s="63" t="str"/>
      <c r="Q21" s="63" t="str"/>
      <c r="R21" s="63" t="str"/>
      <c r="S21" s="63" t="str"/>
      <c r="T21" s="493">
        <f>IF(A21="","",IF(OR(ISNUMBER(SEARCH("Needs assessment",L21)),ISNUMBER(SEARCH("Disclosure required",L21)),ISNUMBER(SEARCH("Exception claimed",L21)),ISNUMBER(SEARCH("No label claimed",L21))),IF((COUNTIFS('06_EVIDENCE_REGISTER'!$B$6:$B$200,A21,'06_EVIDENCE_REGISTER'!$L$6:$L$200,"Current")-COUNTIFS('06_EVIDENCE_REGISTER'!$B$6:$B$200,A21,'06_EVIDENCE_REGISTER'!$L$6:$L$200,"Current",'06_EVIDENCE_REGISTER'!$J$6:$J$200,"&lt;"&amp;TODAY(),'06_EVIDENCE_REGISTER'!$J$6:$J$200,"&lt;&gt;"))&gt;0,"Current","Missing / stale"),"N/A"))</f>
        <v/>
      </c>
    </row>
    <row r="22" ht="42" customHeight="1" s="342">
      <c r="A22" s="63" t="str"/>
      <c r="B22" s="63" t="str"/>
      <c r="C22" s="63" t="str"/>
      <c r="D22" s="63" t="str"/>
      <c r="E22" s="63" t="str"/>
      <c r="F22" s="63" t="str"/>
      <c r="G22" s="63" t="str"/>
      <c r="H22" s="63" t="str"/>
      <c r="I22" s="63" t="str"/>
      <c r="J22" s="63" t="str"/>
      <c r="K22" s="63" t="str"/>
      <c r="L22" s="41">
        <f>IF(A22="","",IF(E22="Unsure","Needs assessment",IF(E22&lt;&gt;"Yes","Outside professional deployer scope — verify",IF(OR(D22="None",D22="Standard editing only"),"Not triggered by Article 50(4)",IF(AND(OR(C22="Image",C22="Audio",C22="Video"),F22="Yes"),IF(K22="Yes","Exception claimed — legal review",IF(H22="Yes","Disclosure required — adapted artistic placement","Disclosure required — deepfake")),IF(AND(C22="Text",G22="Yes"),IF(K22="Yes","Exception claimed — legal review",IF(AND(I22="Yes",J22="Yes"),"No label claimed — verify review/editorial exception",IF(OR(I22="Unsure",J22="Unsure"),"Needs assessment","Disclosure required — public-interest text"))),IF(OR(D22="Unsure",F22="Unsure",G22="Unsure"),"Needs assessment","Not triggered by Article 50(4)")))))))</f>
        <v/>
      </c>
      <c r="M22" s="63" t="str"/>
      <c r="N22" s="63" t="str"/>
      <c r="O22" s="529" t="str"/>
      <c r="P22" s="63" t="str"/>
      <c r="Q22" s="63" t="str"/>
      <c r="R22" s="63" t="str"/>
      <c r="S22" s="63" t="str"/>
      <c r="T22" s="493">
        <f>IF(A22="","",IF(OR(ISNUMBER(SEARCH("Needs assessment",L22)),ISNUMBER(SEARCH("Disclosure required",L22)),ISNUMBER(SEARCH("Exception claimed",L22)),ISNUMBER(SEARCH("No label claimed",L22))),IF((COUNTIFS('06_EVIDENCE_REGISTER'!$B$6:$B$200,A22,'06_EVIDENCE_REGISTER'!$L$6:$L$200,"Current")-COUNTIFS('06_EVIDENCE_REGISTER'!$B$6:$B$200,A22,'06_EVIDENCE_REGISTER'!$L$6:$L$200,"Current",'06_EVIDENCE_REGISTER'!$J$6:$J$200,"&lt;"&amp;TODAY(),'06_EVIDENCE_REGISTER'!$J$6:$J$200,"&lt;&gt;"))&gt;0,"Current","Missing / stale"),"N/A"))</f>
        <v/>
      </c>
    </row>
    <row r="23" ht="42" customHeight="1" s="342">
      <c r="A23" s="63" t="str"/>
      <c r="B23" s="63" t="str"/>
      <c r="C23" s="63" t="str"/>
      <c r="D23" s="63" t="str"/>
      <c r="E23" s="63" t="str"/>
      <c r="F23" s="63" t="str"/>
      <c r="G23" s="63" t="str"/>
      <c r="H23" s="63" t="str"/>
      <c r="I23" s="63" t="str"/>
      <c r="J23" s="63" t="str"/>
      <c r="K23" s="63" t="str"/>
      <c r="L23" s="41">
        <f>IF(A23="","",IF(E23="Unsure","Needs assessment",IF(E23&lt;&gt;"Yes","Outside professional deployer scope — verify",IF(OR(D23="None",D23="Standard editing only"),"Not triggered by Article 50(4)",IF(AND(OR(C23="Image",C23="Audio",C23="Video"),F23="Yes"),IF(K23="Yes","Exception claimed — legal review",IF(H23="Yes","Disclosure required — adapted artistic placement","Disclosure required — deepfake")),IF(AND(C23="Text",G23="Yes"),IF(K23="Yes","Exception claimed — legal review",IF(AND(I23="Yes",J23="Yes"),"No label claimed — verify review/editorial exception",IF(OR(I23="Unsure",J23="Unsure"),"Needs assessment","Disclosure required — public-interest text"))),IF(OR(D23="Unsure",F23="Unsure",G23="Unsure"),"Needs assessment","Not triggered by Article 50(4)")))))))</f>
        <v/>
      </c>
      <c r="M23" s="63" t="str"/>
      <c r="N23" s="63" t="str"/>
      <c r="O23" s="529" t="str"/>
      <c r="P23" s="63" t="str"/>
      <c r="Q23" s="63" t="str"/>
      <c r="R23" s="63" t="str"/>
      <c r="S23" s="63" t="str"/>
      <c r="T23" s="493">
        <f>IF(A23="","",IF(OR(ISNUMBER(SEARCH("Needs assessment",L23)),ISNUMBER(SEARCH("Disclosure required",L23)),ISNUMBER(SEARCH("Exception claimed",L23)),ISNUMBER(SEARCH("No label claimed",L23))),IF((COUNTIFS('06_EVIDENCE_REGISTER'!$B$6:$B$200,A23,'06_EVIDENCE_REGISTER'!$L$6:$L$200,"Current")-COUNTIFS('06_EVIDENCE_REGISTER'!$B$6:$B$200,A23,'06_EVIDENCE_REGISTER'!$L$6:$L$200,"Current",'06_EVIDENCE_REGISTER'!$J$6:$J$200,"&lt;"&amp;TODAY(),'06_EVIDENCE_REGISTER'!$J$6:$J$200,"&lt;&gt;"))&gt;0,"Current","Missing / stale"),"N/A"))</f>
        <v/>
      </c>
    </row>
    <row r="24" ht="42" customHeight="1" s="342">
      <c r="A24" s="63" t="str"/>
      <c r="B24" s="63" t="str"/>
      <c r="C24" s="63" t="str"/>
      <c r="D24" s="63" t="str"/>
      <c r="E24" s="63" t="str"/>
      <c r="F24" s="63" t="str"/>
      <c r="G24" s="63" t="str"/>
      <c r="H24" s="63" t="str"/>
      <c r="I24" s="63" t="str"/>
      <c r="J24" s="63" t="str"/>
      <c r="K24" s="63" t="str"/>
      <c r="L24" s="41">
        <f>IF(A24="","",IF(E24="Unsure","Needs assessment",IF(E24&lt;&gt;"Yes","Outside professional deployer scope — verify",IF(OR(D24="None",D24="Standard editing only"),"Not triggered by Article 50(4)",IF(AND(OR(C24="Image",C24="Audio",C24="Video"),F24="Yes"),IF(K24="Yes","Exception claimed — legal review",IF(H24="Yes","Disclosure required — adapted artistic placement","Disclosure required — deepfake")),IF(AND(C24="Text",G24="Yes"),IF(K24="Yes","Exception claimed — legal review",IF(AND(I24="Yes",J24="Yes"),"No label claimed — verify review/editorial exception",IF(OR(I24="Unsure",J24="Unsure"),"Needs assessment","Disclosure required — public-interest text"))),IF(OR(D24="Unsure",F24="Unsure",G24="Unsure"),"Needs assessment","Not triggered by Article 50(4)")))))))</f>
        <v/>
      </c>
      <c r="M24" s="63" t="str"/>
      <c r="N24" s="63" t="str"/>
      <c r="O24" s="529" t="str"/>
      <c r="P24" s="63" t="str"/>
      <c r="Q24" s="63" t="str"/>
      <c r="R24" s="63" t="str"/>
      <c r="S24" s="63" t="str"/>
      <c r="T24" s="493">
        <f>IF(A24="","",IF(OR(ISNUMBER(SEARCH("Needs assessment",L24)),ISNUMBER(SEARCH("Disclosure required",L24)),ISNUMBER(SEARCH("Exception claimed",L24)),ISNUMBER(SEARCH("No label claimed",L24))),IF((COUNTIFS('06_EVIDENCE_REGISTER'!$B$6:$B$200,A24,'06_EVIDENCE_REGISTER'!$L$6:$L$200,"Current")-COUNTIFS('06_EVIDENCE_REGISTER'!$B$6:$B$200,A24,'06_EVIDENCE_REGISTER'!$L$6:$L$200,"Current",'06_EVIDENCE_REGISTER'!$J$6:$J$200,"&lt;"&amp;TODAY(),'06_EVIDENCE_REGISTER'!$J$6:$J$200,"&lt;&gt;"))&gt;0,"Current","Missing / stale"),"N/A"))</f>
        <v/>
      </c>
    </row>
    <row r="25" ht="42" customHeight="1" s="342">
      <c r="A25" s="63" t="str"/>
      <c r="B25" s="63" t="str"/>
      <c r="C25" s="63" t="str"/>
      <c r="D25" s="63" t="str"/>
      <c r="E25" s="63" t="str"/>
      <c r="F25" s="63" t="str"/>
      <c r="G25" s="63" t="str"/>
      <c r="H25" s="63" t="str"/>
      <c r="I25" s="63" t="str"/>
      <c r="J25" s="63" t="str"/>
      <c r="K25" s="63" t="str"/>
      <c r="L25" s="41">
        <f>IF(A25="","",IF(E25="Unsure","Needs assessment",IF(E25&lt;&gt;"Yes","Outside professional deployer scope — verify",IF(OR(D25="None",D25="Standard editing only"),"Not triggered by Article 50(4)",IF(AND(OR(C25="Image",C25="Audio",C25="Video"),F25="Yes"),IF(K25="Yes","Exception claimed — legal review",IF(H25="Yes","Disclosure required — adapted artistic placement","Disclosure required — deepfake")),IF(AND(C25="Text",G25="Yes"),IF(K25="Yes","Exception claimed — legal review",IF(AND(I25="Yes",J25="Yes"),"No label claimed — verify review/editorial exception",IF(OR(I25="Unsure",J25="Unsure"),"Needs assessment","Disclosure required — public-interest text"))),IF(OR(D25="Unsure",F25="Unsure",G25="Unsure"),"Needs assessment","Not triggered by Article 50(4)")))))))</f>
        <v/>
      </c>
      <c r="M25" s="63" t="str"/>
      <c r="N25" s="63" t="str"/>
      <c r="O25" s="529" t="str"/>
      <c r="P25" s="63" t="str"/>
      <c r="Q25" s="63" t="str"/>
      <c r="R25" s="63" t="str"/>
      <c r="S25" s="63" t="str"/>
      <c r="T25" s="493">
        <f>IF(A25="","",IF(OR(ISNUMBER(SEARCH("Needs assessment",L25)),ISNUMBER(SEARCH("Disclosure required",L25)),ISNUMBER(SEARCH("Exception claimed",L25)),ISNUMBER(SEARCH("No label claimed",L25))),IF((COUNTIFS('06_EVIDENCE_REGISTER'!$B$6:$B$200,A25,'06_EVIDENCE_REGISTER'!$L$6:$L$200,"Current")-COUNTIFS('06_EVIDENCE_REGISTER'!$B$6:$B$200,A25,'06_EVIDENCE_REGISTER'!$L$6:$L$200,"Current",'06_EVIDENCE_REGISTER'!$J$6:$J$200,"&lt;"&amp;TODAY(),'06_EVIDENCE_REGISTER'!$J$6:$J$200,"&lt;&gt;"))&gt;0,"Current","Missing / stale"),"N/A"))</f>
        <v/>
      </c>
    </row>
    <row r="26" ht="42" customHeight="1" s="342">
      <c r="A26" s="63" t="str"/>
      <c r="B26" s="63" t="str"/>
      <c r="C26" s="63" t="str"/>
      <c r="D26" s="63" t="str"/>
      <c r="E26" s="63" t="str"/>
      <c r="F26" s="63" t="str"/>
      <c r="G26" s="63" t="str"/>
      <c r="H26" s="63" t="str"/>
      <c r="I26" s="63" t="str"/>
      <c r="J26" s="63" t="str"/>
      <c r="K26" s="63" t="str"/>
      <c r="L26" s="41">
        <f>IF(A26="","",IF(E26="Unsure","Needs assessment",IF(E26&lt;&gt;"Yes","Outside professional deployer scope — verify",IF(OR(D26="None",D26="Standard editing only"),"Not triggered by Article 50(4)",IF(AND(OR(C26="Image",C26="Audio",C26="Video"),F26="Yes"),IF(K26="Yes","Exception claimed — legal review",IF(H26="Yes","Disclosure required — adapted artistic placement","Disclosure required — deepfake")),IF(AND(C26="Text",G26="Yes"),IF(K26="Yes","Exception claimed — legal review",IF(AND(I26="Yes",J26="Yes"),"No label claimed — verify review/editorial exception",IF(OR(I26="Unsure",J26="Unsure"),"Needs assessment","Disclosure required — public-interest text"))),IF(OR(D26="Unsure",F26="Unsure",G26="Unsure"),"Needs assessment","Not triggered by Article 50(4)")))))))</f>
        <v/>
      </c>
      <c r="M26" s="63" t="str"/>
      <c r="N26" s="63" t="str"/>
      <c r="O26" s="529" t="str"/>
      <c r="P26" s="63" t="str"/>
      <c r="Q26" s="63" t="str"/>
      <c r="R26" s="63" t="str"/>
      <c r="S26" s="63" t="str"/>
      <c r="T26" s="493">
        <f>IF(A26="","",IF(OR(ISNUMBER(SEARCH("Needs assessment",L26)),ISNUMBER(SEARCH("Disclosure required",L26)),ISNUMBER(SEARCH("Exception claimed",L26)),ISNUMBER(SEARCH("No label claimed",L26))),IF((COUNTIFS('06_EVIDENCE_REGISTER'!$B$6:$B$200,A26,'06_EVIDENCE_REGISTER'!$L$6:$L$200,"Current")-COUNTIFS('06_EVIDENCE_REGISTER'!$B$6:$B$200,A26,'06_EVIDENCE_REGISTER'!$L$6:$L$200,"Current",'06_EVIDENCE_REGISTER'!$J$6:$J$200,"&lt;"&amp;TODAY(),'06_EVIDENCE_REGISTER'!$J$6:$J$200,"&lt;&gt;"))&gt;0,"Current","Missing / stale"),"N/A"))</f>
        <v/>
      </c>
    </row>
    <row r="27" ht="42" customHeight="1" s="342">
      <c r="A27" s="63" t="str"/>
      <c r="B27" s="63" t="str"/>
      <c r="C27" s="63" t="str"/>
      <c r="D27" s="63" t="str"/>
      <c r="E27" s="63" t="str"/>
      <c r="F27" s="63" t="str"/>
      <c r="G27" s="63" t="str"/>
      <c r="H27" s="63" t="str"/>
      <c r="I27" s="63" t="str"/>
      <c r="J27" s="63" t="str"/>
      <c r="K27" s="63" t="str"/>
      <c r="L27" s="41">
        <f>IF(A27="","",IF(E27="Unsure","Needs assessment",IF(E27&lt;&gt;"Yes","Outside professional deployer scope — verify",IF(OR(D27="None",D27="Standard editing only"),"Not triggered by Article 50(4)",IF(AND(OR(C27="Image",C27="Audio",C27="Video"),F27="Yes"),IF(K27="Yes","Exception claimed — legal review",IF(H27="Yes","Disclosure required — adapted artistic placement","Disclosure required — deepfake")),IF(AND(C27="Text",G27="Yes"),IF(K27="Yes","Exception claimed — legal review",IF(AND(I27="Yes",J27="Yes"),"No label claimed — verify review/editorial exception",IF(OR(I27="Unsure",J27="Unsure"),"Needs assessment","Disclosure required — public-interest text"))),IF(OR(D27="Unsure",F27="Unsure",G27="Unsure"),"Needs assessment","Not triggered by Article 50(4)")))))))</f>
        <v/>
      </c>
      <c r="M27" s="63" t="str"/>
      <c r="N27" s="63" t="str"/>
      <c r="O27" s="529" t="str"/>
      <c r="P27" s="63" t="str"/>
      <c r="Q27" s="63" t="str"/>
      <c r="R27" s="63" t="str"/>
      <c r="S27" s="63" t="str"/>
      <c r="T27" s="493">
        <f>IF(A27="","",IF(OR(ISNUMBER(SEARCH("Needs assessment",L27)),ISNUMBER(SEARCH("Disclosure required",L27)),ISNUMBER(SEARCH("Exception claimed",L27)),ISNUMBER(SEARCH("No label claimed",L27))),IF((COUNTIFS('06_EVIDENCE_REGISTER'!$B$6:$B$200,A27,'06_EVIDENCE_REGISTER'!$L$6:$L$200,"Current")-COUNTIFS('06_EVIDENCE_REGISTER'!$B$6:$B$200,A27,'06_EVIDENCE_REGISTER'!$L$6:$L$200,"Current",'06_EVIDENCE_REGISTER'!$J$6:$J$200,"&lt;"&amp;TODAY(),'06_EVIDENCE_REGISTER'!$J$6:$J$200,"&lt;&gt;"))&gt;0,"Current","Missing / stale"),"N/A"))</f>
        <v/>
      </c>
    </row>
    <row r="28" ht="42" customHeight="1" s="342">
      <c r="A28" s="63" t="str"/>
      <c r="B28" s="63" t="str"/>
      <c r="C28" s="63" t="str"/>
      <c r="D28" s="63" t="str"/>
      <c r="E28" s="63" t="str"/>
      <c r="F28" s="63" t="str"/>
      <c r="G28" s="63" t="str"/>
      <c r="H28" s="63" t="str"/>
      <c r="I28" s="63" t="str"/>
      <c r="J28" s="63" t="str"/>
      <c r="K28" s="63" t="str"/>
      <c r="L28" s="41">
        <f>IF(A28="","",IF(E28="Unsure","Needs assessment",IF(E28&lt;&gt;"Yes","Outside professional deployer scope — verify",IF(OR(D28="None",D28="Standard editing only"),"Not triggered by Article 50(4)",IF(AND(OR(C28="Image",C28="Audio",C28="Video"),F28="Yes"),IF(K28="Yes","Exception claimed — legal review",IF(H28="Yes","Disclosure required — adapted artistic placement","Disclosure required — deepfake")),IF(AND(C28="Text",G28="Yes"),IF(K28="Yes","Exception claimed — legal review",IF(AND(I28="Yes",J28="Yes"),"No label claimed — verify review/editorial exception",IF(OR(I28="Unsure",J28="Unsure"),"Needs assessment","Disclosure required — public-interest text"))),IF(OR(D28="Unsure",F28="Unsure",G28="Unsure"),"Needs assessment","Not triggered by Article 50(4)")))))))</f>
        <v/>
      </c>
      <c r="M28" s="63" t="str"/>
      <c r="N28" s="63" t="str"/>
      <c r="O28" s="529" t="str"/>
      <c r="P28" s="63" t="str"/>
      <c r="Q28" s="63" t="str"/>
      <c r="R28" s="63" t="str"/>
      <c r="S28" s="63" t="str"/>
      <c r="T28" s="493">
        <f>IF(A28="","",IF(OR(ISNUMBER(SEARCH("Needs assessment",L28)),ISNUMBER(SEARCH("Disclosure required",L28)),ISNUMBER(SEARCH("Exception claimed",L28)),ISNUMBER(SEARCH("No label claimed",L28))),IF((COUNTIFS('06_EVIDENCE_REGISTER'!$B$6:$B$200,A28,'06_EVIDENCE_REGISTER'!$L$6:$L$200,"Current")-COUNTIFS('06_EVIDENCE_REGISTER'!$B$6:$B$200,A28,'06_EVIDENCE_REGISTER'!$L$6:$L$200,"Current",'06_EVIDENCE_REGISTER'!$J$6:$J$200,"&lt;"&amp;TODAY(),'06_EVIDENCE_REGISTER'!$J$6:$J$200,"&lt;&gt;"))&gt;0,"Current","Missing / stale"),"N/A"))</f>
        <v/>
      </c>
    </row>
    <row r="29" ht="42" customHeight="1" s="342">
      <c r="A29" s="63" t="str"/>
      <c r="B29" s="63" t="str"/>
      <c r="C29" s="63" t="str"/>
      <c r="D29" s="63" t="str"/>
      <c r="E29" s="63" t="str"/>
      <c r="F29" s="63" t="str"/>
      <c r="G29" s="63" t="str"/>
      <c r="H29" s="63" t="str"/>
      <c r="I29" s="63" t="str"/>
      <c r="J29" s="63" t="str"/>
      <c r="K29" s="63" t="str"/>
      <c r="L29" s="41">
        <f>IF(A29="","",IF(E29="Unsure","Needs assessment",IF(E29&lt;&gt;"Yes","Outside professional deployer scope — verify",IF(OR(D29="None",D29="Standard editing only"),"Not triggered by Article 50(4)",IF(AND(OR(C29="Image",C29="Audio",C29="Video"),F29="Yes"),IF(K29="Yes","Exception claimed — legal review",IF(H29="Yes","Disclosure required — adapted artistic placement","Disclosure required — deepfake")),IF(AND(C29="Text",G29="Yes"),IF(K29="Yes","Exception claimed — legal review",IF(AND(I29="Yes",J29="Yes"),"No label claimed — verify review/editorial exception",IF(OR(I29="Unsure",J29="Unsure"),"Needs assessment","Disclosure required — public-interest text"))),IF(OR(D29="Unsure",F29="Unsure",G29="Unsure"),"Needs assessment","Not triggered by Article 50(4)")))))))</f>
        <v/>
      </c>
      <c r="M29" s="63" t="str"/>
      <c r="N29" s="63" t="str"/>
      <c r="O29" s="529" t="str"/>
      <c r="P29" s="63" t="str"/>
      <c r="Q29" s="63" t="str"/>
      <c r="R29" s="63" t="str"/>
      <c r="S29" s="63" t="str"/>
      <c r="T29" s="493">
        <f>IF(A29="","",IF(OR(ISNUMBER(SEARCH("Needs assessment",L29)),ISNUMBER(SEARCH("Disclosure required",L29)),ISNUMBER(SEARCH("Exception claimed",L29)),ISNUMBER(SEARCH("No label claimed",L29))),IF((COUNTIFS('06_EVIDENCE_REGISTER'!$B$6:$B$200,A29,'06_EVIDENCE_REGISTER'!$L$6:$L$200,"Current")-COUNTIFS('06_EVIDENCE_REGISTER'!$B$6:$B$200,A29,'06_EVIDENCE_REGISTER'!$L$6:$L$200,"Current",'06_EVIDENCE_REGISTER'!$J$6:$J$200,"&lt;"&amp;TODAY(),'06_EVIDENCE_REGISTER'!$J$6:$J$200,"&lt;&gt;"))&gt;0,"Current","Missing / stale"),"N/A"))</f>
        <v/>
      </c>
    </row>
    <row r="30" ht="42" customHeight="1" s="342">
      <c r="A30" s="63" t="str"/>
      <c r="B30" s="63" t="str"/>
      <c r="C30" s="63" t="str"/>
      <c r="D30" s="63" t="str"/>
      <c r="E30" s="63" t="str"/>
      <c r="F30" s="63" t="str"/>
      <c r="G30" s="63" t="str"/>
      <c r="H30" s="63" t="str"/>
      <c r="I30" s="63" t="str"/>
      <c r="J30" s="63" t="str"/>
      <c r="K30" s="63" t="str"/>
      <c r="L30" s="41">
        <f>IF(A30="","",IF(E30="Unsure","Needs assessment",IF(E30&lt;&gt;"Yes","Outside professional deployer scope — verify",IF(OR(D30="None",D30="Standard editing only"),"Not triggered by Article 50(4)",IF(AND(OR(C30="Image",C30="Audio",C30="Video"),F30="Yes"),IF(K30="Yes","Exception claimed — legal review",IF(H30="Yes","Disclosure required — adapted artistic placement","Disclosure required — deepfake")),IF(AND(C30="Text",G30="Yes"),IF(K30="Yes","Exception claimed — legal review",IF(AND(I30="Yes",J30="Yes"),"No label claimed — verify review/editorial exception",IF(OR(I30="Unsure",J30="Unsure"),"Needs assessment","Disclosure required — public-interest text"))),IF(OR(D30="Unsure",F30="Unsure",G30="Unsure"),"Needs assessment","Not triggered by Article 50(4)")))))))</f>
        <v/>
      </c>
      <c r="M30" s="63" t="str"/>
      <c r="N30" s="63" t="str"/>
      <c r="O30" s="529" t="str"/>
      <c r="P30" s="63" t="str"/>
      <c r="Q30" s="63" t="str"/>
      <c r="R30" s="63" t="str"/>
      <c r="S30" s="63" t="str"/>
      <c r="T30" s="493">
        <f>IF(A30="","",IF(OR(ISNUMBER(SEARCH("Needs assessment",L30)),ISNUMBER(SEARCH("Disclosure required",L30)),ISNUMBER(SEARCH("Exception claimed",L30)),ISNUMBER(SEARCH("No label claimed",L30))),IF((COUNTIFS('06_EVIDENCE_REGISTER'!$B$6:$B$200,A30,'06_EVIDENCE_REGISTER'!$L$6:$L$200,"Current")-COUNTIFS('06_EVIDENCE_REGISTER'!$B$6:$B$200,A30,'06_EVIDENCE_REGISTER'!$L$6:$L$200,"Current",'06_EVIDENCE_REGISTER'!$J$6:$J$200,"&lt;"&amp;TODAY(),'06_EVIDENCE_REGISTER'!$J$6:$J$200,"&lt;&gt;"))&gt;0,"Current","Missing / stale"),"N/A"))</f>
        <v/>
      </c>
    </row>
    <row r="31" ht="42" customHeight="1" s="342">
      <c r="A31" s="63" t="str"/>
      <c r="B31" s="63" t="str"/>
      <c r="C31" s="63" t="str"/>
      <c r="D31" s="63" t="str"/>
      <c r="E31" s="63" t="str"/>
      <c r="F31" s="63" t="str"/>
      <c r="G31" s="63" t="str"/>
      <c r="H31" s="63" t="str"/>
      <c r="I31" s="63" t="str"/>
      <c r="J31" s="63" t="str"/>
      <c r="K31" s="63" t="str"/>
      <c r="L31" s="41">
        <f>IF(A31="","",IF(E31="Unsure","Needs assessment",IF(E31&lt;&gt;"Yes","Outside professional deployer scope — verify",IF(OR(D31="None",D31="Standard editing only"),"Not triggered by Article 50(4)",IF(AND(OR(C31="Image",C31="Audio",C31="Video"),F31="Yes"),IF(K31="Yes","Exception claimed — legal review",IF(H31="Yes","Disclosure required — adapted artistic placement","Disclosure required — deepfake")),IF(AND(C31="Text",G31="Yes"),IF(K31="Yes","Exception claimed — legal review",IF(AND(I31="Yes",J31="Yes"),"No label claimed — verify review/editorial exception",IF(OR(I31="Unsure",J31="Unsure"),"Needs assessment","Disclosure required — public-interest text"))),IF(OR(D31="Unsure",F31="Unsure",G31="Unsure"),"Needs assessment","Not triggered by Article 50(4)")))))))</f>
        <v/>
      </c>
      <c r="M31" s="63" t="str"/>
      <c r="N31" s="63" t="str"/>
      <c r="O31" s="529" t="str"/>
      <c r="P31" s="63" t="str"/>
      <c r="Q31" s="63" t="str"/>
      <c r="R31" s="63" t="str"/>
      <c r="S31" s="63" t="str"/>
      <c r="T31" s="493">
        <f>IF(A31="","",IF(OR(ISNUMBER(SEARCH("Needs assessment",L31)),ISNUMBER(SEARCH("Disclosure required",L31)),ISNUMBER(SEARCH("Exception claimed",L31)),ISNUMBER(SEARCH("No label claimed",L31))),IF((COUNTIFS('06_EVIDENCE_REGISTER'!$B$6:$B$200,A31,'06_EVIDENCE_REGISTER'!$L$6:$L$200,"Current")-COUNTIFS('06_EVIDENCE_REGISTER'!$B$6:$B$200,A31,'06_EVIDENCE_REGISTER'!$L$6:$L$200,"Current",'06_EVIDENCE_REGISTER'!$J$6:$J$200,"&lt;"&amp;TODAY(),'06_EVIDENCE_REGISTER'!$J$6:$J$200,"&lt;&gt;"))&gt;0,"Current","Missing / stale"),"N/A"))</f>
        <v/>
      </c>
    </row>
    <row r="32" ht="42" customHeight="1" s="342">
      <c r="A32" s="63" t="str"/>
      <c r="B32" s="63" t="str"/>
      <c r="C32" s="63" t="str"/>
      <c r="D32" s="63" t="str"/>
      <c r="E32" s="63" t="str"/>
      <c r="F32" s="63" t="str"/>
      <c r="G32" s="63" t="str"/>
      <c r="H32" s="63" t="str"/>
      <c r="I32" s="63" t="str"/>
      <c r="J32" s="63" t="str"/>
      <c r="K32" s="63" t="str"/>
      <c r="L32" s="41">
        <f>IF(A32="","",IF(E32="Unsure","Needs assessment",IF(E32&lt;&gt;"Yes","Outside professional deployer scope — verify",IF(OR(D32="None",D32="Standard editing only"),"Not triggered by Article 50(4)",IF(AND(OR(C32="Image",C32="Audio",C32="Video"),F32="Yes"),IF(K32="Yes","Exception claimed — legal review",IF(H32="Yes","Disclosure required — adapted artistic placement","Disclosure required — deepfake")),IF(AND(C32="Text",G32="Yes"),IF(K32="Yes","Exception claimed — legal review",IF(AND(I32="Yes",J32="Yes"),"No label claimed — verify review/editorial exception",IF(OR(I32="Unsure",J32="Unsure"),"Needs assessment","Disclosure required — public-interest text"))),IF(OR(D32="Unsure",F32="Unsure",G32="Unsure"),"Needs assessment","Not triggered by Article 50(4)")))))))</f>
        <v/>
      </c>
      <c r="M32" s="63" t="str"/>
      <c r="N32" s="63" t="str"/>
      <c r="O32" s="529" t="str"/>
      <c r="P32" s="63" t="str"/>
      <c r="Q32" s="63" t="str"/>
      <c r="R32" s="63" t="str"/>
      <c r="S32" s="63" t="str"/>
      <c r="T32" s="493">
        <f>IF(A32="","",IF(OR(ISNUMBER(SEARCH("Needs assessment",L32)),ISNUMBER(SEARCH("Disclosure required",L32)),ISNUMBER(SEARCH("Exception claimed",L32)),ISNUMBER(SEARCH("No label claimed",L32))),IF((COUNTIFS('06_EVIDENCE_REGISTER'!$B$6:$B$200,A32,'06_EVIDENCE_REGISTER'!$L$6:$L$200,"Current")-COUNTIFS('06_EVIDENCE_REGISTER'!$B$6:$B$200,A32,'06_EVIDENCE_REGISTER'!$L$6:$L$200,"Current",'06_EVIDENCE_REGISTER'!$J$6:$J$200,"&lt;"&amp;TODAY(),'06_EVIDENCE_REGISTER'!$J$6:$J$200,"&lt;&gt;"))&gt;0,"Current","Missing / stale"),"N/A"))</f>
        <v/>
      </c>
    </row>
    <row r="33" ht="42" customHeight="1" s="342">
      <c r="A33" s="63" t="str"/>
      <c r="B33" s="63" t="str"/>
      <c r="C33" s="63" t="str"/>
      <c r="D33" s="63" t="str"/>
      <c r="E33" s="63" t="str"/>
      <c r="F33" s="63" t="str"/>
      <c r="G33" s="63" t="str"/>
      <c r="H33" s="63" t="str"/>
      <c r="I33" s="63" t="str"/>
      <c r="J33" s="63" t="str"/>
      <c r="K33" s="63" t="str"/>
      <c r="L33" s="41">
        <f>IF(A33="","",IF(E33="Unsure","Needs assessment",IF(E33&lt;&gt;"Yes","Outside professional deployer scope — verify",IF(OR(D33="None",D33="Standard editing only"),"Not triggered by Article 50(4)",IF(AND(OR(C33="Image",C33="Audio",C33="Video"),F33="Yes"),IF(K33="Yes","Exception claimed — legal review",IF(H33="Yes","Disclosure required — adapted artistic placement","Disclosure required — deepfake")),IF(AND(C33="Text",G33="Yes"),IF(K33="Yes","Exception claimed — legal review",IF(AND(I33="Yes",J33="Yes"),"No label claimed — verify review/editorial exception",IF(OR(I33="Unsure",J33="Unsure"),"Needs assessment","Disclosure required — public-interest text"))),IF(OR(D33="Unsure",F33="Unsure",G33="Unsure"),"Needs assessment","Not triggered by Article 50(4)")))))))</f>
        <v/>
      </c>
      <c r="M33" s="63" t="str"/>
      <c r="N33" s="63" t="str"/>
      <c r="O33" s="529" t="str"/>
      <c r="P33" s="63" t="str"/>
      <c r="Q33" s="63" t="str"/>
      <c r="R33" s="63" t="str"/>
      <c r="S33" s="63" t="str"/>
      <c r="T33" s="493">
        <f>IF(A33="","",IF(OR(ISNUMBER(SEARCH("Needs assessment",L33)),ISNUMBER(SEARCH("Disclosure required",L33)),ISNUMBER(SEARCH("Exception claimed",L33)),ISNUMBER(SEARCH("No label claimed",L33))),IF((COUNTIFS('06_EVIDENCE_REGISTER'!$B$6:$B$200,A33,'06_EVIDENCE_REGISTER'!$L$6:$L$200,"Current")-COUNTIFS('06_EVIDENCE_REGISTER'!$B$6:$B$200,A33,'06_EVIDENCE_REGISTER'!$L$6:$L$200,"Current",'06_EVIDENCE_REGISTER'!$J$6:$J$200,"&lt;"&amp;TODAY(),'06_EVIDENCE_REGISTER'!$J$6:$J$200,"&lt;&gt;"))&gt;0,"Current","Missing / stale"),"N/A"))</f>
        <v/>
      </c>
    </row>
    <row r="34" ht="42" customHeight="1" s="342">
      <c r="A34" s="63" t="str"/>
      <c r="B34" s="63" t="str"/>
      <c r="C34" s="63" t="str"/>
      <c r="D34" s="63" t="str"/>
      <c r="E34" s="63" t="str"/>
      <c r="F34" s="63" t="str"/>
      <c r="G34" s="63" t="str"/>
      <c r="H34" s="63" t="str"/>
      <c r="I34" s="63" t="str"/>
      <c r="J34" s="63" t="str"/>
      <c r="K34" s="63" t="str"/>
      <c r="L34" s="41">
        <f>IF(A34="","",IF(E34="Unsure","Needs assessment",IF(E34&lt;&gt;"Yes","Outside professional deployer scope — verify",IF(OR(D34="None",D34="Standard editing only"),"Not triggered by Article 50(4)",IF(AND(OR(C34="Image",C34="Audio",C34="Video"),F34="Yes"),IF(K34="Yes","Exception claimed — legal review",IF(H34="Yes","Disclosure required — adapted artistic placement","Disclosure required — deepfake")),IF(AND(C34="Text",G34="Yes"),IF(K34="Yes","Exception claimed — legal review",IF(AND(I34="Yes",J34="Yes"),"No label claimed — verify review/editorial exception",IF(OR(I34="Unsure",J34="Unsure"),"Needs assessment","Disclosure required — public-interest text"))),IF(OR(D34="Unsure",F34="Unsure",G34="Unsure"),"Needs assessment","Not triggered by Article 50(4)")))))))</f>
        <v/>
      </c>
      <c r="M34" s="63" t="str"/>
      <c r="N34" s="63" t="str"/>
      <c r="O34" s="529" t="str"/>
      <c r="P34" s="63" t="str"/>
      <c r="Q34" s="63" t="str"/>
      <c r="R34" s="63" t="str"/>
      <c r="S34" s="63" t="str"/>
      <c r="T34" s="493">
        <f>IF(A34="","",IF(OR(ISNUMBER(SEARCH("Needs assessment",L34)),ISNUMBER(SEARCH("Disclosure required",L34)),ISNUMBER(SEARCH("Exception claimed",L34)),ISNUMBER(SEARCH("No label claimed",L34))),IF((COUNTIFS('06_EVIDENCE_REGISTER'!$B$6:$B$200,A34,'06_EVIDENCE_REGISTER'!$L$6:$L$200,"Current")-COUNTIFS('06_EVIDENCE_REGISTER'!$B$6:$B$200,A34,'06_EVIDENCE_REGISTER'!$L$6:$L$200,"Current",'06_EVIDENCE_REGISTER'!$J$6:$J$200,"&lt;"&amp;TODAY(),'06_EVIDENCE_REGISTER'!$J$6:$J$200,"&lt;&gt;"))&gt;0,"Current","Missing / stale"),"N/A"))</f>
        <v/>
      </c>
    </row>
    <row r="35" ht="42" customHeight="1" s="342">
      <c r="A35" s="63" t="str"/>
      <c r="B35" s="63" t="str"/>
      <c r="C35" s="63" t="str"/>
      <c r="D35" s="63" t="str"/>
      <c r="E35" s="63" t="str"/>
      <c r="F35" s="63" t="str"/>
      <c r="G35" s="63" t="str"/>
      <c r="H35" s="63" t="str"/>
      <c r="I35" s="63" t="str"/>
      <c r="J35" s="63" t="str"/>
      <c r="K35" s="63" t="str"/>
      <c r="L35" s="41">
        <f>IF(A35="","",IF(E35="Unsure","Needs assessment",IF(E35&lt;&gt;"Yes","Outside professional deployer scope — verify",IF(OR(D35="None",D35="Standard editing only"),"Not triggered by Article 50(4)",IF(AND(OR(C35="Image",C35="Audio",C35="Video"),F35="Yes"),IF(K35="Yes","Exception claimed — legal review",IF(H35="Yes","Disclosure required — adapted artistic placement","Disclosure required — deepfake")),IF(AND(C35="Text",G35="Yes"),IF(K35="Yes","Exception claimed — legal review",IF(AND(I35="Yes",J35="Yes"),"No label claimed — verify review/editorial exception",IF(OR(I35="Unsure",J35="Unsure"),"Needs assessment","Disclosure required — public-interest text"))),IF(OR(D35="Unsure",F35="Unsure",G35="Unsure"),"Needs assessment","Not triggered by Article 50(4)")))))))</f>
        <v/>
      </c>
      <c r="M35" s="63" t="str"/>
      <c r="N35" s="63" t="str"/>
      <c r="O35" s="529" t="str"/>
      <c r="P35" s="63" t="str"/>
      <c r="Q35" s="63" t="str"/>
      <c r="R35" s="63" t="str"/>
      <c r="S35" s="63" t="str"/>
      <c r="T35" s="493">
        <f>IF(A35="","",IF(OR(ISNUMBER(SEARCH("Needs assessment",L35)),ISNUMBER(SEARCH("Disclosure required",L35)),ISNUMBER(SEARCH("Exception claimed",L35)),ISNUMBER(SEARCH("No label claimed",L35))),IF((COUNTIFS('06_EVIDENCE_REGISTER'!$B$6:$B$200,A35,'06_EVIDENCE_REGISTER'!$L$6:$L$200,"Current")-COUNTIFS('06_EVIDENCE_REGISTER'!$B$6:$B$200,A35,'06_EVIDENCE_REGISTER'!$L$6:$L$200,"Current",'06_EVIDENCE_REGISTER'!$J$6:$J$200,"&lt;"&amp;TODAY(),'06_EVIDENCE_REGISTER'!$J$6:$J$200,"&lt;&gt;"))&gt;0,"Current","Missing / stale"),"N/A"))</f>
        <v/>
      </c>
    </row>
    <row r="36" ht="42" customHeight="1" s="342">
      <c r="A36" s="63" t="str"/>
      <c r="B36" s="63" t="str"/>
      <c r="C36" s="63" t="str"/>
      <c r="D36" s="63" t="str"/>
      <c r="E36" s="63" t="str"/>
      <c r="F36" s="63" t="str"/>
      <c r="G36" s="63" t="str"/>
      <c r="H36" s="63" t="str"/>
      <c r="I36" s="63" t="str"/>
      <c r="J36" s="63" t="str"/>
      <c r="K36" s="63" t="str"/>
      <c r="L36" s="41">
        <f>IF(A36="","",IF(E36="Unsure","Needs assessment",IF(E36&lt;&gt;"Yes","Outside professional deployer scope — verify",IF(OR(D36="None",D36="Standard editing only"),"Not triggered by Article 50(4)",IF(AND(OR(C36="Image",C36="Audio",C36="Video"),F36="Yes"),IF(K36="Yes","Exception claimed — legal review",IF(H36="Yes","Disclosure required — adapted artistic placement","Disclosure required — deepfake")),IF(AND(C36="Text",G36="Yes"),IF(K36="Yes","Exception claimed — legal review",IF(AND(I36="Yes",J36="Yes"),"No label claimed — verify review/editorial exception",IF(OR(I36="Unsure",J36="Unsure"),"Needs assessment","Disclosure required — public-interest text"))),IF(OR(D36="Unsure",F36="Unsure",G36="Unsure"),"Needs assessment","Not triggered by Article 50(4)")))))))</f>
        <v/>
      </c>
      <c r="M36" s="63" t="str"/>
      <c r="N36" s="63" t="str"/>
      <c r="O36" s="529" t="str"/>
      <c r="P36" s="63" t="str"/>
      <c r="Q36" s="63" t="str"/>
      <c r="R36" s="63" t="str"/>
      <c r="S36" s="63" t="str"/>
      <c r="T36" s="493">
        <f>IF(A36="","",IF(OR(ISNUMBER(SEARCH("Needs assessment",L36)),ISNUMBER(SEARCH("Disclosure required",L36)),ISNUMBER(SEARCH("Exception claimed",L36)),ISNUMBER(SEARCH("No label claimed",L36))),IF((COUNTIFS('06_EVIDENCE_REGISTER'!$B$6:$B$200,A36,'06_EVIDENCE_REGISTER'!$L$6:$L$200,"Current")-COUNTIFS('06_EVIDENCE_REGISTER'!$B$6:$B$200,A36,'06_EVIDENCE_REGISTER'!$L$6:$L$200,"Current",'06_EVIDENCE_REGISTER'!$J$6:$J$200,"&lt;"&amp;TODAY(),'06_EVIDENCE_REGISTER'!$J$6:$J$200,"&lt;&gt;"))&gt;0,"Current","Missing / stale"),"N/A"))</f>
        <v/>
      </c>
    </row>
    <row r="37" ht="42" customHeight="1" s="342">
      <c r="A37" s="63" t="str"/>
      <c r="B37" s="63" t="str"/>
      <c r="C37" s="63" t="str"/>
      <c r="D37" s="63" t="str"/>
      <c r="E37" s="63" t="str"/>
      <c r="F37" s="63" t="str"/>
      <c r="G37" s="63" t="str"/>
      <c r="H37" s="63" t="str"/>
      <c r="I37" s="63" t="str"/>
      <c r="J37" s="63" t="str"/>
      <c r="K37" s="63" t="str"/>
      <c r="L37" s="41">
        <f>IF(A37="","",IF(E37="Unsure","Needs assessment",IF(E37&lt;&gt;"Yes","Outside professional deployer scope — verify",IF(OR(D37="None",D37="Standard editing only"),"Not triggered by Article 50(4)",IF(AND(OR(C37="Image",C37="Audio",C37="Video"),F37="Yes"),IF(K37="Yes","Exception claimed — legal review",IF(H37="Yes","Disclosure required — adapted artistic placement","Disclosure required — deepfake")),IF(AND(C37="Text",G37="Yes"),IF(K37="Yes","Exception claimed — legal review",IF(AND(I37="Yes",J37="Yes"),"No label claimed — verify review/editorial exception",IF(OR(I37="Unsure",J37="Unsure"),"Needs assessment","Disclosure required — public-interest text"))),IF(OR(D37="Unsure",F37="Unsure",G37="Unsure"),"Needs assessment","Not triggered by Article 50(4)")))))))</f>
        <v/>
      </c>
      <c r="M37" s="63" t="str"/>
      <c r="N37" s="63" t="str"/>
      <c r="O37" s="529" t="str"/>
      <c r="P37" s="63" t="str"/>
      <c r="Q37" s="63" t="str"/>
      <c r="R37" s="63" t="str"/>
      <c r="S37" s="63" t="str"/>
      <c r="T37" s="493">
        <f>IF(A37="","",IF(OR(ISNUMBER(SEARCH("Needs assessment",L37)),ISNUMBER(SEARCH("Disclosure required",L37)),ISNUMBER(SEARCH("Exception claimed",L37)),ISNUMBER(SEARCH("No label claimed",L37))),IF((COUNTIFS('06_EVIDENCE_REGISTER'!$B$6:$B$200,A37,'06_EVIDENCE_REGISTER'!$L$6:$L$200,"Current")-COUNTIFS('06_EVIDENCE_REGISTER'!$B$6:$B$200,A37,'06_EVIDENCE_REGISTER'!$L$6:$L$200,"Current",'06_EVIDENCE_REGISTER'!$J$6:$J$200,"&lt;"&amp;TODAY(),'06_EVIDENCE_REGISTER'!$J$6:$J$200,"&lt;&gt;"))&gt;0,"Current","Missing / stale"),"N/A"))</f>
        <v/>
      </c>
    </row>
    <row r="38" ht="42" customHeight="1" s="342">
      <c r="A38" s="63" t="str"/>
      <c r="B38" s="63" t="str"/>
      <c r="C38" s="63" t="str"/>
      <c r="D38" s="63" t="str"/>
      <c r="E38" s="63" t="str"/>
      <c r="F38" s="63" t="str"/>
      <c r="G38" s="63" t="str"/>
      <c r="H38" s="63" t="str"/>
      <c r="I38" s="63" t="str"/>
      <c r="J38" s="63" t="str"/>
      <c r="K38" s="63" t="str"/>
      <c r="L38" s="41">
        <f>IF(A38="","",IF(E38="Unsure","Needs assessment",IF(E38&lt;&gt;"Yes","Outside professional deployer scope — verify",IF(OR(D38="None",D38="Standard editing only"),"Not triggered by Article 50(4)",IF(AND(OR(C38="Image",C38="Audio",C38="Video"),F38="Yes"),IF(K38="Yes","Exception claimed — legal review",IF(H38="Yes","Disclosure required — adapted artistic placement","Disclosure required — deepfake")),IF(AND(C38="Text",G38="Yes"),IF(K38="Yes","Exception claimed — legal review",IF(AND(I38="Yes",J38="Yes"),"No label claimed — verify review/editorial exception",IF(OR(I38="Unsure",J38="Unsure"),"Needs assessment","Disclosure required — public-interest text"))),IF(OR(D38="Unsure",F38="Unsure",G38="Unsure"),"Needs assessment","Not triggered by Article 50(4)")))))))</f>
        <v/>
      </c>
      <c r="M38" s="63" t="str"/>
      <c r="N38" s="63" t="str"/>
      <c r="O38" s="529" t="str"/>
      <c r="P38" s="63" t="str"/>
      <c r="Q38" s="63" t="str"/>
      <c r="R38" s="63" t="str"/>
      <c r="S38" s="63" t="str"/>
      <c r="T38" s="493">
        <f>IF(A38="","",IF(OR(ISNUMBER(SEARCH("Needs assessment",L38)),ISNUMBER(SEARCH("Disclosure required",L38)),ISNUMBER(SEARCH("Exception claimed",L38)),ISNUMBER(SEARCH("No label claimed",L38))),IF((COUNTIFS('06_EVIDENCE_REGISTER'!$B$6:$B$200,A38,'06_EVIDENCE_REGISTER'!$L$6:$L$200,"Current")-COUNTIFS('06_EVIDENCE_REGISTER'!$B$6:$B$200,A38,'06_EVIDENCE_REGISTER'!$L$6:$L$200,"Current",'06_EVIDENCE_REGISTER'!$J$6:$J$200,"&lt;"&amp;TODAY(),'06_EVIDENCE_REGISTER'!$J$6:$J$200,"&lt;&gt;"))&gt;0,"Current","Missing / stale"),"N/A"))</f>
        <v/>
      </c>
    </row>
    <row r="39" ht="42" customHeight="1" s="342">
      <c r="A39" s="63" t="str"/>
      <c r="B39" s="63" t="str"/>
      <c r="C39" s="63" t="str"/>
      <c r="D39" s="63" t="str"/>
      <c r="E39" s="63" t="str"/>
      <c r="F39" s="63" t="str"/>
      <c r="G39" s="63" t="str"/>
      <c r="H39" s="63" t="str"/>
      <c r="I39" s="63" t="str"/>
      <c r="J39" s="63" t="str"/>
      <c r="K39" s="63" t="str"/>
      <c r="L39" s="41">
        <f>IF(A39="","",IF(E39="Unsure","Needs assessment",IF(E39&lt;&gt;"Yes","Outside professional deployer scope — verify",IF(OR(D39="None",D39="Standard editing only"),"Not triggered by Article 50(4)",IF(AND(OR(C39="Image",C39="Audio",C39="Video"),F39="Yes"),IF(K39="Yes","Exception claimed — legal review",IF(H39="Yes","Disclosure required — adapted artistic placement","Disclosure required — deepfake")),IF(AND(C39="Text",G39="Yes"),IF(K39="Yes","Exception claimed — legal review",IF(AND(I39="Yes",J39="Yes"),"No label claimed — verify review/editorial exception",IF(OR(I39="Unsure",J39="Unsure"),"Needs assessment","Disclosure required — public-interest text"))),IF(OR(D39="Unsure",F39="Unsure",G39="Unsure"),"Needs assessment","Not triggered by Article 50(4)")))))))</f>
        <v/>
      </c>
      <c r="M39" s="63" t="str"/>
      <c r="N39" s="63" t="str"/>
      <c r="O39" s="529" t="str"/>
      <c r="P39" s="63" t="str"/>
      <c r="Q39" s="63" t="str"/>
      <c r="R39" s="63" t="str"/>
      <c r="S39" s="63" t="str"/>
      <c r="T39" s="493">
        <f>IF(A39="","",IF(OR(ISNUMBER(SEARCH("Needs assessment",L39)),ISNUMBER(SEARCH("Disclosure required",L39)),ISNUMBER(SEARCH("Exception claimed",L39)),ISNUMBER(SEARCH("No label claimed",L39))),IF((COUNTIFS('06_EVIDENCE_REGISTER'!$B$6:$B$200,A39,'06_EVIDENCE_REGISTER'!$L$6:$L$200,"Current")-COUNTIFS('06_EVIDENCE_REGISTER'!$B$6:$B$200,A39,'06_EVIDENCE_REGISTER'!$L$6:$L$200,"Current",'06_EVIDENCE_REGISTER'!$J$6:$J$200,"&lt;"&amp;TODAY(),'06_EVIDENCE_REGISTER'!$J$6:$J$200,"&lt;&gt;"))&gt;0,"Current","Missing / stale"),"N/A"))</f>
        <v/>
      </c>
    </row>
    <row r="40" ht="42" customHeight="1" s="342">
      <c r="A40" s="63" t="str"/>
      <c r="B40" s="63" t="str"/>
      <c r="C40" s="63" t="str"/>
      <c r="D40" s="63" t="str"/>
      <c r="E40" s="63" t="str"/>
      <c r="F40" s="63" t="str"/>
      <c r="G40" s="63" t="str"/>
      <c r="H40" s="63" t="str"/>
      <c r="I40" s="63" t="str"/>
      <c r="J40" s="63" t="str"/>
      <c r="K40" s="63" t="str"/>
      <c r="L40" s="41">
        <f>IF(A40="","",IF(E40="Unsure","Needs assessment",IF(E40&lt;&gt;"Yes","Outside professional deployer scope — verify",IF(OR(D40="None",D40="Standard editing only"),"Not triggered by Article 50(4)",IF(AND(OR(C40="Image",C40="Audio",C40="Video"),F40="Yes"),IF(K40="Yes","Exception claimed — legal review",IF(H40="Yes","Disclosure required — adapted artistic placement","Disclosure required — deepfake")),IF(AND(C40="Text",G40="Yes"),IF(K40="Yes","Exception claimed — legal review",IF(AND(I40="Yes",J40="Yes"),"No label claimed — verify review/editorial exception",IF(OR(I40="Unsure",J40="Unsure"),"Needs assessment","Disclosure required — public-interest text"))),IF(OR(D40="Unsure",F40="Unsure",G40="Unsure"),"Needs assessment","Not triggered by Article 50(4)")))))))</f>
        <v/>
      </c>
      <c r="M40" s="63" t="str"/>
      <c r="N40" s="63" t="str"/>
      <c r="O40" s="529" t="str"/>
      <c r="P40" s="63" t="str"/>
      <c r="Q40" s="63" t="str"/>
      <c r="R40" s="63" t="str"/>
      <c r="S40" s="63" t="str"/>
      <c r="T40" s="493">
        <f>IF(A40="","",IF(OR(ISNUMBER(SEARCH("Needs assessment",L40)),ISNUMBER(SEARCH("Disclosure required",L40)),ISNUMBER(SEARCH("Exception claimed",L40)),ISNUMBER(SEARCH("No label claimed",L40))),IF((COUNTIFS('06_EVIDENCE_REGISTER'!$B$6:$B$200,A40,'06_EVIDENCE_REGISTER'!$L$6:$L$200,"Current")-COUNTIFS('06_EVIDENCE_REGISTER'!$B$6:$B$200,A40,'06_EVIDENCE_REGISTER'!$L$6:$L$200,"Current",'06_EVIDENCE_REGISTER'!$J$6:$J$200,"&lt;"&amp;TODAY(),'06_EVIDENCE_REGISTER'!$J$6:$J$200,"&lt;&gt;"))&gt;0,"Current","Missing / stale"),"N/A"))</f>
        <v/>
      </c>
    </row>
    <row r="41" ht="42" customHeight="1" s="342">
      <c r="A41" s="63" t="str"/>
      <c r="B41" s="63" t="str"/>
      <c r="C41" s="63" t="str"/>
      <c r="D41" s="63" t="str"/>
      <c r="E41" s="63" t="str"/>
      <c r="F41" s="63" t="str"/>
      <c r="G41" s="63" t="str"/>
      <c r="H41" s="63" t="str"/>
      <c r="I41" s="63" t="str"/>
      <c r="J41" s="63" t="str"/>
      <c r="K41" s="63" t="str"/>
      <c r="L41" s="41">
        <f>IF(A41="","",IF(E41="Unsure","Needs assessment",IF(E41&lt;&gt;"Yes","Outside professional deployer scope — verify",IF(OR(D41="None",D41="Standard editing only"),"Not triggered by Article 50(4)",IF(AND(OR(C41="Image",C41="Audio",C41="Video"),F41="Yes"),IF(K41="Yes","Exception claimed — legal review",IF(H41="Yes","Disclosure required — adapted artistic placement","Disclosure required — deepfake")),IF(AND(C41="Text",G41="Yes"),IF(K41="Yes","Exception claimed — legal review",IF(AND(I41="Yes",J41="Yes"),"No label claimed — verify review/editorial exception",IF(OR(I41="Unsure",J41="Unsure"),"Needs assessment","Disclosure required — public-interest text"))),IF(OR(D41="Unsure",F41="Unsure",G41="Unsure"),"Needs assessment","Not triggered by Article 50(4)")))))))</f>
        <v/>
      </c>
      <c r="M41" s="63" t="str"/>
      <c r="N41" s="63" t="str"/>
      <c r="O41" s="529" t="str"/>
      <c r="P41" s="63" t="str"/>
      <c r="Q41" s="63" t="str"/>
      <c r="R41" s="63" t="str"/>
      <c r="S41" s="63" t="str"/>
      <c r="T41" s="493">
        <f>IF(A41="","",IF(OR(ISNUMBER(SEARCH("Needs assessment",L41)),ISNUMBER(SEARCH("Disclosure required",L41)),ISNUMBER(SEARCH("Exception claimed",L41)),ISNUMBER(SEARCH("No label claimed",L41))),IF((COUNTIFS('06_EVIDENCE_REGISTER'!$B$6:$B$200,A41,'06_EVIDENCE_REGISTER'!$L$6:$L$200,"Current")-COUNTIFS('06_EVIDENCE_REGISTER'!$B$6:$B$200,A41,'06_EVIDENCE_REGISTER'!$L$6:$L$200,"Current",'06_EVIDENCE_REGISTER'!$J$6:$J$200,"&lt;"&amp;TODAY(),'06_EVIDENCE_REGISTER'!$J$6:$J$200,"&lt;&gt;"))&gt;0,"Current","Missing / stale"),"N/A"))</f>
        <v/>
      </c>
    </row>
    <row r="42" ht="42" customHeight="1" s="342">
      <c r="A42" s="63" t="str"/>
      <c r="B42" s="63" t="str"/>
      <c r="C42" s="63" t="str"/>
      <c r="D42" s="63" t="str"/>
      <c r="E42" s="63" t="str"/>
      <c r="F42" s="63" t="str"/>
      <c r="G42" s="63" t="str"/>
      <c r="H42" s="63" t="str"/>
      <c r="I42" s="63" t="str"/>
      <c r="J42" s="63" t="str"/>
      <c r="K42" s="63" t="str"/>
      <c r="L42" s="41">
        <f>IF(A42="","",IF(E42="Unsure","Needs assessment",IF(E42&lt;&gt;"Yes","Outside professional deployer scope — verify",IF(OR(D42="None",D42="Standard editing only"),"Not triggered by Article 50(4)",IF(AND(OR(C42="Image",C42="Audio",C42="Video"),F42="Yes"),IF(K42="Yes","Exception claimed — legal review",IF(H42="Yes","Disclosure required — adapted artistic placement","Disclosure required — deepfake")),IF(AND(C42="Text",G42="Yes"),IF(K42="Yes","Exception claimed — legal review",IF(AND(I42="Yes",J42="Yes"),"No label claimed — verify review/editorial exception",IF(OR(I42="Unsure",J42="Unsure"),"Needs assessment","Disclosure required — public-interest text"))),IF(OR(D42="Unsure",F42="Unsure",G42="Unsure"),"Needs assessment","Not triggered by Article 50(4)")))))))</f>
        <v/>
      </c>
      <c r="M42" s="63" t="str"/>
      <c r="N42" s="63" t="str"/>
      <c r="O42" s="529" t="str"/>
      <c r="P42" s="63" t="str"/>
      <c r="Q42" s="63" t="str"/>
      <c r="R42" s="63" t="str"/>
      <c r="S42" s="63" t="str"/>
      <c r="T42" s="493">
        <f>IF(A42="","",IF(OR(ISNUMBER(SEARCH("Needs assessment",L42)),ISNUMBER(SEARCH("Disclosure required",L42)),ISNUMBER(SEARCH("Exception claimed",L42)),ISNUMBER(SEARCH("No label claimed",L42))),IF((COUNTIFS('06_EVIDENCE_REGISTER'!$B$6:$B$200,A42,'06_EVIDENCE_REGISTER'!$L$6:$L$200,"Current")-COUNTIFS('06_EVIDENCE_REGISTER'!$B$6:$B$200,A42,'06_EVIDENCE_REGISTER'!$L$6:$L$200,"Current",'06_EVIDENCE_REGISTER'!$J$6:$J$200,"&lt;"&amp;TODAY(),'06_EVIDENCE_REGISTER'!$J$6:$J$200,"&lt;&gt;"))&gt;0,"Current","Missing / stale"),"N/A"))</f>
        <v/>
      </c>
    </row>
    <row r="43" ht="42" customHeight="1" s="342">
      <c r="A43" s="63" t="str"/>
      <c r="B43" s="63" t="str"/>
      <c r="C43" s="63" t="str"/>
      <c r="D43" s="63" t="str"/>
      <c r="E43" s="63" t="str"/>
      <c r="F43" s="63" t="str"/>
      <c r="G43" s="63" t="str"/>
      <c r="H43" s="63" t="str"/>
      <c r="I43" s="63" t="str"/>
      <c r="J43" s="63" t="str"/>
      <c r="K43" s="63" t="str"/>
      <c r="L43" s="41">
        <f>IF(A43="","",IF(E43="Unsure","Needs assessment",IF(E43&lt;&gt;"Yes","Outside professional deployer scope — verify",IF(OR(D43="None",D43="Standard editing only"),"Not triggered by Article 50(4)",IF(AND(OR(C43="Image",C43="Audio",C43="Video"),F43="Yes"),IF(K43="Yes","Exception claimed — legal review",IF(H43="Yes","Disclosure required — adapted artistic placement","Disclosure required — deepfake")),IF(AND(C43="Text",G43="Yes"),IF(K43="Yes","Exception claimed — legal review",IF(AND(I43="Yes",J43="Yes"),"No label claimed — verify review/editorial exception",IF(OR(I43="Unsure",J43="Unsure"),"Needs assessment","Disclosure required — public-interest text"))),IF(OR(D43="Unsure",F43="Unsure",G43="Unsure"),"Needs assessment","Not triggered by Article 50(4)")))))))</f>
        <v/>
      </c>
      <c r="M43" s="63" t="str"/>
      <c r="N43" s="63" t="str"/>
      <c r="O43" s="529" t="str"/>
      <c r="P43" s="63" t="str"/>
      <c r="Q43" s="63" t="str"/>
      <c r="R43" s="63" t="str"/>
      <c r="S43" s="63" t="str"/>
      <c r="T43" s="493">
        <f>IF(A43="","",IF(OR(ISNUMBER(SEARCH("Needs assessment",L43)),ISNUMBER(SEARCH("Disclosure required",L43)),ISNUMBER(SEARCH("Exception claimed",L43)),ISNUMBER(SEARCH("No label claimed",L43))),IF((COUNTIFS('06_EVIDENCE_REGISTER'!$B$6:$B$200,A43,'06_EVIDENCE_REGISTER'!$L$6:$L$200,"Current")-COUNTIFS('06_EVIDENCE_REGISTER'!$B$6:$B$200,A43,'06_EVIDENCE_REGISTER'!$L$6:$L$200,"Current",'06_EVIDENCE_REGISTER'!$J$6:$J$200,"&lt;"&amp;TODAY(),'06_EVIDENCE_REGISTER'!$J$6:$J$200,"&lt;&gt;"))&gt;0,"Current","Missing / stale"),"N/A"))</f>
        <v/>
      </c>
    </row>
    <row r="44" ht="42" customHeight="1" s="342">
      <c r="A44" s="63" t="str"/>
      <c r="B44" s="63" t="str"/>
      <c r="C44" s="63" t="str"/>
      <c r="D44" s="63" t="str"/>
      <c r="E44" s="63" t="str"/>
      <c r="F44" s="63" t="str"/>
      <c r="G44" s="63" t="str"/>
      <c r="H44" s="63" t="str"/>
      <c r="I44" s="63" t="str"/>
      <c r="J44" s="63" t="str"/>
      <c r="K44" s="63" t="str"/>
      <c r="L44" s="41">
        <f>IF(A44="","",IF(E44="Unsure","Needs assessment",IF(E44&lt;&gt;"Yes","Outside professional deployer scope — verify",IF(OR(D44="None",D44="Standard editing only"),"Not triggered by Article 50(4)",IF(AND(OR(C44="Image",C44="Audio",C44="Video"),F44="Yes"),IF(K44="Yes","Exception claimed — legal review",IF(H44="Yes","Disclosure required — adapted artistic placement","Disclosure required — deepfake")),IF(AND(C44="Text",G44="Yes"),IF(K44="Yes","Exception claimed — legal review",IF(AND(I44="Yes",J44="Yes"),"No label claimed — verify review/editorial exception",IF(OR(I44="Unsure",J44="Unsure"),"Needs assessment","Disclosure required — public-interest text"))),IF(OR(D44="Unsure",F44="Unsure",G44="Unsure"),"Needs assessment","Not triggered by Article 50(4)")))))))</f>
        <v/>
      </c>
      <c r="M44" s="63" t="str"/>
      <c r="N44" s="63" t="str"/>
      <c r="O44" s="529" t="str"/>
      <c r="P44" s="63" t="str"/>
      <c r="Q44" s="63" t="str"/>
      <c r="R44" s="63" t="str"/>
      <c r="S44" s="63" t="str"/>
      <c r="T44" s="493">
        <f>IF(A44="","",IF(OR(ISNUMBER(SEARCH("Needs assessment",L44)),ISNUMBER(SEARCH("Disclosure required",L44)),ISNUMBER(SEARCH("Exception claimed",L44)),ISNUMBER(SEARCH("No label claimed",L44))),IF((COUNTIFS('06_EVIDENCE_REGISTER'!$B$6:$B$200,A44,'06_EVIDENCE_REGISTER'!$L$6:$L$200,"Current")-COUNTIFS('06_EVIDENCE_REGISTER'!$B$6:$B$200,A44,'06_EVIDENCE_REGISTER'!$L$6:$L$200,"Current",'06_EVIDENCE_REGISTER'!$J$6:$J$200,"&lt;"&amp;TODAY(),'06_EVIDENCE_REGISTER'!$J$6:$J$200,"&lt;&gt;"))&gt;0,"Current","Missing / stale"),"N/A"))</f>
        <v/>
      </c>
    </row>
    <row r="45" ht="42" customHeight="1" s="342">
      <c r="A45" s="63" t="str"/>
      <c r="B45" s="63" t="str"/>
      <c r="C45" s="63" t="str"/>
      <c r="D45" s="63" t="str"/>
      <c r="E45" s="63" t="str"/>
      <c r="F45" s="63" t="str"/>
      <c r="G45" s="63" t="str"/>
      <c r="H45" s="63" t="str"/>
      <c r="I45" s="63" t="str"/>
      <c r="J45" s="63" t="str"/>
      <c r="K45" s="63" t="str"/>
      <c r="L45" s="41">
        <f>IF(A45="","",IF(E45="Unsure","Needs assessment",IF(E45&lt;&gt;"Yes","Outside professional deployer scope — verify",IF(OR(D45="None",D45="Standard editing only"),"Not triggered by Article 50(4)",IF(AND(OR(C45="Image",C45="Audio",C45="Video"),F45="Yes"),IF(K45="Yes","Exception claimed — legal review",IF(H45="Yes","Disclosure required — adapted artistic placement","Disclosure required — deepfake")),IF(AND(C45="Text",G45="Yes"),IF(K45="Yes","Exception claimed — legal review",IF(AND(I45="Yes",J45="Yes"),"No label claimed — verify review/editorial exception",IF(OR(I45="Unsure",J45="Unsure"),"Needs assessment","Disclosure required — public-interest text"))),IF(OR(D45="Unsure",F45="Unsure",G45="Unsure"),"Needs assessment","Not triggered by Article 50(4)")))))))</f>
        <v/>
      </c>
      <c r="M45" s="63" t="str"/>
      <c r="N45" s="63" t="str"/>
      <c r="O45" s="529" t="str"/>
      <c r="P45" s="63" t="str"/>
      <c r="Q45" s="63" t="str"/>
      <c r="R45" s="63" t="str"/>
      <c r="S45" s="63" t="str"/>
      <c r="T45" s="470">
        <f>IF(A45="","",IF(OR(ISNUMBER(SEARCH("Needs assessment",L45)),ISNUMBER(SEARCH("Disclosure required",L45)),ISNUMBER(SEARCH("Exception claimed",L45)),ISNUMBER(SEARCH("No label claimed",L45))),IF((COUNTIFS('06_EVIDENCE_REGISTER'!$B$6:$B$200,A45,'06_EVIDENCE_REGISTER'!$L$6:$L$200,"Current")-COUNTIFS('06_EVIDENCE_REGISTER'!$B$6:$B$200,A45,'06_EVIDENCE_REGISTER'!$L$6:$L$200,"Current",'06_EVIDENCE_REGISTER'!$J$6:$J$200,"&lt;"&amp;TODAY(),'06_EVIDENCE_REGISTER'!$J$6:$J$200,"&lt;&gt;"))&gt;0,"Current","Missing / stale"),"N/A"))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</row>
  </sheetData>
  <autoFilter ref="A5:T45"/>
  <mergeCells count="3">
    <mergeCell ref="A3:S3"/>
    <mergeCell ref="A2:S2"/>
    <mergeCell ref="A1:S1"/>
  </mergeCells>
  <conditionalFormatting sqref="L6:L45">
    <cfRule type="containsText" priority="1" operator="containsText" dxfId="2" text="Disclosure required"/>
    <cfRule type="containsText" priority="2" operator="containsText" dxfId="1" text="Needs assessment"/>
    <cfRule type="containsText" priority="3" operator="containsText" dxfId="40" text="Exception"/>
    <cfRule type="containsText" priority="4" operator="containsText" dxfId="18" text="No label claimed"/>
  </conditionalFormatting>
  <conditionalFormatting sqref="Q6:Q45">
    <cfRule type="containsText" priority="5" operator="containsText" dxfId="0" text="Approved"/>
  </conditionalFormatting>
  <conditionalFormatting sqref="T6:T45">
    <cfRule type="expression" priority="6" dxfId="60">
      <formula>T6="Current"</formula>
    </cfRule>
    <cfRule type="expression" priority="7" dxfId="61">
      <formula>T6="Missing / stale"</formula>
    </cfRule>
    <cfRule type="expression" priority="8" dxfId="62">
      <formula>T6="N/A"</formula>
    </cfRule>
  </conditionalFormatting>
  <dataValidations count="10">
    <dataValidation sqref="C6:C45" showDropDown="0" showInputMessage="0" showErrorMessage="0" allowBlank="0" type="list">
      <formula1>"Text,Image,Audio,Video,Mixed"</formula1>
    </dataValidation>
    <dataValidation sqref="D6:D45" showDropDown="0" showInputMessage="0" showErrorMessage="0" allowBlank="0" type="list">
      <formula1>"None,Standard editing only,AI-generated,Materially manipulated,Unsure"</formula1>
    </dataValidation>
    <dataValidation sqref="E6:E45" showDropDown="0" showInputMessage="0" showErrorMessage="0" allowBlank="0" type="list">
      <formula1>"Yes,No,Unsure"</formula1>
    </dataValidation>
    <dataValidation sqref="F6:F45" showDropDown="0" showInputMessage="0" showErrorMessage="0" allowBlank="0" type="list">
      <formula1>"Yes,No,Unsure"</formula1>
    </dataValidation>
    <dataValidation sqref="G6:G45" showDropDown="0" showInputMessage="0" showErrorMessage="0" allowBlank="0" type="list">
      <formula1>"Yes,No,Unsure"</formula1>
    </dataValidation>
    <dataValidation sqref="H6:H45" showDropDown="0" showInputMessage="0" showErrorMessage="0" allowBlank="0" type="list">
      <formula1>"Yes,No,Unsure"</formula1>
    </dataValidation>
    <dataValidation sqref="I6:I45" showDropDown="0" showInputMessage="0" showErrorMessage="0" allowBlank="0" type="list">
      <formula1>"Yes,No,Unsure"</formula1>
    </dataValidation>
    <dataValidation sqref="J6:J45" showDropDown="0" showInputMessage="0" showErrorMessage="0" allowBlank="0" type="list">
      <formula1>"Yes,No,Unsure"</formula1>
    </dataValidation>
    <dataValidation sqref="K6:K45" showDropDown="0" showInputMessage="0" showErrorMessage="0" allowBlank="0" type="list">
      <formula1>"Yes,No,Unsure"</formula1>
    </dataValidation>
    <dataValidation sqref="Q6:Q45" showDropDown="0" showInputMessage="0" showErrorMessage="0" allowBlank="0" type="list">
      <formula1>"Not submitted,Pending,Approved,Rejected"</formula1>
    </dataValidation>
  </dataValidations>
  <pageMargins left="0.25" right="0.25" top="0.5" bottom="0.5" header="0.3" footer="0.3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showGridLines="0" workbookViewId="0">
      <selection activeCell="A1" sqref="A1"/>
    </sheetView>
  </sheetViews>
  <sheetFormatPr baseColWidth="8" defaultRowHeight="15"/>
  <cols>
    <col width="15" customWidth="1" style="342" min="1" max="1"/>
    <col width="18" customWidth="1" style="342" min="2" max="2"/>
    <col width="24" customWidth="1" style="342" min="3" max="3"/>
    <col width="36" customWidth="1" style="342" min="4" max="4"/>
    <col width="38" customWidth="1" style="342" min="5" max="5"/>
    <col width="12" customWidth="1" style="342" min="6" max="6"/>
    <col width="17" customWidth="1" style="342" min="7" max="7"/>
    <col width="13" customWidth="1" style="342" min="8" max="8"/>
    <col width="13" customWidth="1" style="342" min="9" max="9"/>
    <col width="13" customWidth="1" style="342" min="10" max="10"/>
    <col width="16" customWidth="1" style="342" min="11" max="11"/>
    <col width="16" customWidth="1" style="342" min="12" max="12"/>
    <col width="23" customWidth="1" style="342" min="13" max="13"/>
    <col width="16" customWidth="1" style="342" min="14" max="14"/>
    <col width="32" customWidth="1" style="342" min="15" max="15"/>
  </cols>
  <sheetData>
    <row r="1" ht="30" customHeight="1" s="342">
      <c r="A1" s="4" t="inlineStr">
        <is>
          <t>Article 50 Evidence Register</t>
        </is>
      </c>
    </row>
    <row r="2" ht="28" customHeight="1" s="342">
      <c r="A2" s="7" t="inlineStr">
        <is>
          <t>Index the evidence; do not paste sensitive evidence into the workbook. In Linked item ID, use the exact Control ID, Notice ID, Test ID or Content ID so the dashboard can validate evidence.</t>
        </is>
      </c>
    </row>
    <row r="3" ht="24" customHeight="1" s="342">
      <c r="A3" s="11" t="inlineStr">
        <is>
          <t>Evidence counts as current for readiness only when Evidence status = Current and Next review is blank or not overdue. Keep evidence versioned, access-controlled and tied to the assessed system/release.</t>
        </is>
      </c>
      <c r="B3" s="502" t="n"/>
      <c r="C3" s="502" t="n"/>
      <c r="D3" s="502" t="n"/>
      <c r="E3" s="502" t="n"/>
      <c r="F3" s="502" t="n"/>
      <c r="G3" s="502" t="n"/>
      <c r="H3" s="502" t="n"/>
      <c r="I3" s="502" t="n"/>
      <c r="J3" s="502" t="n"/>
      <c r="K3" s="502" t="n"/>
      <c r="L3" s="502" t="n"/>
      <c r="M3" s="502" t="n"/>
      <c r="N3" s="502" t="n"/>
      <c r="O3" s="50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</row>
    <row r="5" ht="32" customHeight="1" s="342">
      <c r="A5" s="29" t="inlineStr">
        <is>
          <t>Evidence ID</t>
        </is>
      </c>
      <c r="B5" s="29" t="inlineStr">
        <is>
          <t>Linked item ID</t>
        </is>
      </c>
      <c r="C5" s="29" t="inlineStr">
        <is>
          <t>Evidence type</t>
        </is>
      </c>
      <c r="D5" s="29" t="inlineStr">
        <is>
          <t>Title / description</t>
        </is>
      </c>
      <c r="E5" s="29" t="inlineStr">
        <is>
          <t>Controlled location / URL</t>
        </is>
      </c>
      <c r="F5" s="29" t="inlineStr">
        <is>
          <t>Version</t>
        </is>
      </c>
      <c r="G5" s="29" t="inlineStr">
        <is>
          <t>Owner</t>
        </is>
      </c>
      <c r="H5" s="29" t="inlineStr">
        <is>
          <t>Created date</t>
        </is>
      </c>
      <c r="I5" s="29" t="inlineStr">
        <is>
          <t>Last verified</t>
        </is>
      </c>
      <c r="J5" s="29" t="inlineStr">
        <is>
          <t>Next review</t>
        </is>
      </c>
      <c r="K5" s="29" t="inlineStr">
        <is>
          <t>Reviewer</t>
        </is>
      </c>
      <c r="L5" s="29" t="inlineStr">
        <is>
          <t>Evidence status</t>
        </is>
      </c>
      <c r="M5" s="29" t="inlineStr">
        <is>
          <t>Integrity / hash ref</t>
        </is>
      </c>
      <c r="N5" s="29" t="inlineStr">
        <is>
          <t>Confidentiality</t>
        </is>
      </c>
      <c r="O5" s="29" t="inlineStr">
        <is>
          <t>Notes</t>
        </is>
      </c>
    </row>
    <row r="6" ht="36" customHeight="1" s="342">
      <c r="A6" s="63" t="n"/>
      <c r="B6" s="63" t="n"/>
      <c r="C6" s="63" t="n"/>
      <c r="D6" s="63" t="n"/>
      <c r="E6" s="63" t="n"/>
      <c r="F6" s="63" t="n"/>
      <c r="G6" s="63" t="n"/>
      <c r="H6" s="529" t="n"/>
      <c r="I6" s="529" t="n"/>
      <c r="J6" s="529" t="n"/>
      <c r="K6" s="63" t="n"/>
      <c r="L6" s="63" t="n"/>
      <c r="M6" s="63" t="n"/>
      <c r="N6" s="63" t="n"/>
      <c r="O6" s="63" t="n"/>
    </row>
    <row r="7" ht="36" customHeight="1" s="342">
      <c r="A7" s="63" t="str"/>
      <c r="B7" s="63" t="str"/>
      <c r="C7" s="63" t="str"/>
      <c r="D7" s="63" t="str"/>
      <c r="E7" s="63" t="str"/>
      <c r="F7" s="63" t="str"/>
      <c r="G7" s="63" t="str"/>
      <c r="H7" s="529" t="str"/>
      <c r="I7" s="529" t="str"/>
      <c r="J7" s="529" t="str"/>
      <c r="K7" s="63" t="str"/>
      <c r="L7" s="63" t="str"/>
      <c r="M7" s="63" t="str"/>
      <c r="N7" s="63" t="str"/>
      <c r="O7" s="63" t="str"/>
    </row>
    <row r="8" ht="36" customHeight="1" s="342">
      <c r="A8" s="63" t="str"/>
      <c r="B8" s="63" t="str"/>
      <c r="C8" s="63" t="str"/>
      <c r="D8" s="63" t="str"/>
      <c r="E8" s="63" t="str"/>
      <c r="F8" s="63" t="str"/>
      <c r="G8" s="63" t="str"/>
      <c r="H8" s="529" t="str"/>
      <c r="I8" s="529" t="str"/>
      <c r="J8" s="529" t="str"/>
      <c r="K8" s="63" t="str"/>
      <c r="L8" s="63" t="str"/>
      <c r="M8" s="63" t="str"/>
      <c r="N8" s="63" t="str"/>
      <c r="O8" s="63" t="str"/>
    </row>
    <row r="9" ht="36" customHeight="1" s="342">
      <c r="A9" s="63" t="str"/>
      <c r="B9" s="63" t="str"/>
      <c r="C9" s="63" t="str"/>
      <c r="D9" s="63" t="str"/>
      <c r="E9" s="63" t="str"/>
      <c r="F9" s="63" t="str"/>
      <c r="G9" s="63" t="str"/>
      <c r="H9" s="529" t="str"/>
      <c r="I9" s="529" t="str"/>
      <c r="J9" s="529" t="str"/>
      <c r="K9" s="63" t="str"/>
      <c r="L9" s="63" t="str"/>
      <c r="M9" s="63" t="str"/>
      <c r="N9" s="63" t="str"/>
      <c r="O9" s="63" t="str"/>
    </row>
    <row r="10" ht="36" customHeight="1" s="342">
      <c r="A10" s="63" t="str"/>
      <c r="B10" s="63" t="str"/>
      <c r="C10" s="63" t="str"/>
      <c r="D10" s="63" t="str"/>
      <c r="E10" s="63" t="str"/>
      <c r="F10" s="63" t="str"/>
      <c r="G10" s="63" t="str"/>
      <c r="H10" s="529" t="str"/>
      <c r="I10" s="529" t="str"/>
      <c r="J10" s="529" t="str"/>
      <c r="K10" s="63" t="str"/>
      <c r="L10" s="63" t="str"/>
      <c r="M10" s="63" t="str"/>
      <c r="N10" s="63" t="str"/>
      <c r="O10" s="63" t="str"/>
    </row>
    <row r="11" ht="36" customHeight="1" s="342">
      <c r="A11" s="63" t="str"/>
      <c r="B11" s="63" t="str"/>
      <c r="C11" s="63" t="str"/>
      <c r="D11" s="63" t="str"/>
      <c r="E11" s="63" t="str"/>
      <c r="F11" s="63" t="str"/>
      <c r="G11" s="63" t="str"/>
      <c r="H11" s="529" t="str"/>
      <c r="I11" s="529" t="str"/>
      <c r="J11" s="529" t="str"/>
      <c r="K11" s="63" t="str"/>
      <c r="L11" s="63" t="str"/>
      <c r="M11" s="63" t="str"/>
      <c r="N11" s="63" t="str"/>
      <c r="O11" s="63" t="str"/>
    </row>
    <row r="12" ht="36" customHeight="1" s="342">
      <c r="A12" s="63" t="str"/>
      <c r="B12" s="63" t="str"/>
      <c r="C12" s="63" t="str"/>
      <c r="D12" s="63" t="str"/>
      <c r="E12" s="63" t="str"/>
      <c r="F12" s="63" t="str"/>
      <c r="G12" s="63" t="str"/>
      <c r="H12" s="529" t="str"/>
      <c r="I12" s="529" t="str"/>
      <c r="J12" s="529" t="str"/>
      <c r="K12" s="63" t="str"/>
      <c r="L12" s="63" t="str"/>
      <c r="M12" s="63" t="str"/>
      <c r="N12" s="63" t="str"/>
      <c r="O12" s="63" t="str"/>
    </row>
    <row r="13" ht="36" customHeight="1" s="342">
      <c r="A13" s="63" t="str"/>
      <c r="B13" s="63" t="str"/>
      <c r="C13" s="63" t="str"/>
      <c r="D13" s="63" t="str"/>
      <c r="E13" s="63" t="str"/>
      <c r="F13" s="63" t="str"/>
      <c r="G13" s="63" t="str"/>
      <c r="H13" s="529" t="str"/>
      <c r="I13" s="529" t="str"/>
      <c r="J13" s="529" t="str"/>
      <c r="K13" s="63" t="str"/>
      <c r="L13" s="63" t="str"/>
      <c r="M13" s="63" t="str"/>
      <c r="N13" s="63" t="str"/>
      <c r="O13" s="63" t="str"/>
    </row>
    <row r="14" ht="36" customHeight="1" s="342">
      <c r="A14" s="63" t="str"/>
      <c r="B14" s="63" t="str"/>
      <c r="C14" s="63" t="str"/>
      <c r="D14" s="63" t="str"/>
      <c r="E14" s="63" t="str"/>
      <c r="F14" s="63" t="str"/>
      <c r="G14" s="63" t="str"/>
      <c r="H14" s="529" t="str"/>
      <c r="I14" s="529" t="str"/>
      <c r="J14" s="529" t="str"/>
      <c r="K14" s="63" t="str"/>
      <c r="L14" s="63" t="str"/>
      <c r="M14" s="63" t="str"/>
      <c r="N14" s="63" t="str"/>
      <c r="O14" s="63" t="str"/>
    </row>
    <row r="15" ht="36" customHeight="1" s="342">
      <c r="A15" s="63" t="str"/>
      <c r="B15" s="63" t="str"/>
      <c r="C15" s="63" t="str"/>
      <c r="D15" s="63" t="str"/>
      <c r="E15" s="63" t="str"/>
      <c r="F15" s="63" t="str"/>
      <c r="G15" s="63" t="str"/>
      <c r="H15" s="529" t="str"/>
      <c r="I15" s="529" t="str"/>
      <c r="J15" s="529" t="str"/>
      <c r="K15" s="63" t="str"/>
      <c r="L15" s="63" t="str"/>
      <c r="M15" s="63" t="str"/>
      <c r="N15" s="63" t="str"/>
      <c r="O15" s="63" t="str"/>
    </row>
    <row r="16" ht="36" customHeight="1" s="342">
      <c r="A16" s="63" t="str"/>
      <c r="B16" s="63" t="str"/>
      <c r="C16" s="63" t="str"/>
      <c r="D16" s="63" t="str"/>
      <c r="E16" s="63" t="str"/>
      <c r="F16" s="63" t="str"/>
      <c r="G16" s="63" t="str"/>
      <c r="H16" s="529" t="str"/>
      <c r="I16" s="529" t="str"/>
      <c r="J16" s="529" t="str"/>
      <c r="K16" s="63" t="str"/>
      <c r="L16" s="63" t="str"/>
      <c r="M16" s="63" t="str"/>
      <c r="N16" s="63" t="str"/>
      <c r="O16" s="63" t="str"/>
    </row>
    <row r="17" ht="36" customHeight="1" s="342">
      <c r="A17" s="63" t="str"/>
      <c r="B17" s="63" t="str"/>
      <c r="C17" s="63" t="str"/>
      <c r="D17" s="63" t="str"/>
      <c r="E17" s="63" t="str"/>
      <c r="F17" s="63" t="str"/>
      <c r="G17" s="63" t="str"/>
      <c r="H17" s="529" t="str"/>
      <c r="I17" s="529" t="str"/>
      <c r="J17" s="529" t="str"/>
      <c r="K17" s="63" t="str"/>
      <c r="L17" s="63" t="str"/>
      <c r="M17" s="63" t="str"/>
      <c r="N17" s="63" t="str"/>
      <c r="O17" s="63" t="str"/>
    </row>
    <row r="18" ht="36" customHeight="1" s="342">
      <c r="A18" s="63" t="str"/>
      <c r="B18" s="63" t="str"/>
      <c r="C18" s="63" t="str"/>
      <c r="D18" s="63" t="str"/>
      <c r="E18" s="63" t="str"/>
      <c r="F18" s="63" t="str"/>
      <c r="G18" s="63" t="str"/>
      <c r="H18" s="529" t="str"/>
      <c r="I18" s="529" t="str"/>
      <c r="J18" s="529" t="str"/>
      <c r="K18" s="63" t="str"/>
      <c r="L18" s="63" t="str"/>
      <c r="M18" s="63" t="str"/>
      <c r="N18" s="63" t="str"/>
      <c r="O18" s="63" t="str"/>
    </row>
    <row r="19" ht="36" customHeight="1" s="342">
      <c r="A19" s="63" t="str"/>
      <c r="B19" s="63" t="str"/>
      <c r="C19" s="63" t="str"/>
      <c r="D19" s="63" t="str"/>
      <c r="E19" s="63" t="str"/>
      <c r="F19" s="63" t="str"/>
      <c r="G19" s="63" t="str"/>
      <c r="H19" s="529" t="str"/>
      <c r="I19" s="529" t="str"/>
      <c r="J19" s="529" t="str"/>
      <c r="K19" s="63" t="str"/>
      <c r="L19" s="63" t="str"/>
      <c r="M19" s="63" t="str"/>
      <c r="N19" s="63" t="str"/>
      <c r="O19" s="63" t="str"/>
    </row>
    <row r="20" ht="36" customHeight="1" s="342">
      <c r="A20" s="63" t="str"/>
      <c r="B20" s="63" t="str"/>
      <c r="C20" s="63" t="str"/>
      <c r="D20" s="63" t="str"/>
      <c r="E20" s="63" t="str"/>
      <c r="F20" s="63" t="str"/>
      <c r="G20" s="63" t="str"/>
      <c r="H20" s="529" t="str"/>
      <c r="I20" s="529" t="str"/>
      <c r="J20" s="529" t="str"/>
      <c r="K20" s="63" t="str"/>
      <c r="L20" s="63" t="str"/>
      <c r="M20" s="63" t="str"/>
      <c r="N20" s="63" t="str"/>
      <c r="O20" s="63" t="str"/>
    </row>
    <row r="21" ht="36" customHeight="1" s="342">
      <c r="A21" s="63" t="str"/>
      <c r="B21" s="63" t="str"/>
      <c r="C21" s="63" t="str"/>
      <c r="D21" s="63" t="str"/>
      <c r="E21" s="63" t="str"/>
      <c r="F21" s="63" t="str"/>
      <c r="G21" s="63" t="str"/>
      <c r="H21" s="529" t="str"/>
      <c r="I21" s="529" t="str"/>
      <c r="J21" s="529" t="str"/>
      <c r="K21" s="63" t="str"/>
      <c r="L21" s="63" t="str"/>
      <c r="M21" s="63" t="str"/>
      <c r="N21" s="63" t="str"/>
      <c r="O21" s="63" t="str"/>
    </row>
    <row r="22" ht="36" customHeight="1" s="342">
      <c r="A22" s="63" t="str"/>
      <c r="B22" s="63" t="str"/>
      <c r="C22" s="63" t="str"/>
      <c r="D22" s="63" t="str"/>
      <c r="E22" s="63" t="str"/>
      <c r="F22" s="63" t="str"/>
      <c r="G22" s="63" t="str"/>
      <c r="H22" s="529" t="str"/>
      <c r="I22" s="529" t="str"/>
      <c r="J22" s="529" t="str"/>
      <c r="K22" s="63" t="str"/>
      <c r="L22" s="63" t="str"/>
      <c r="M22" s="63" t="str"/>
      <c r="N22" s="63" t="str"/>
      <c r="O22" s="63" t="str"/>
    </row>
    <row r="23" ht="36" customHeight="1" s="342">
      <c r="A23" s="63" t="str"/>
      <c r="B23" s="63" t="str"/>
      <c r="C23" s="63" t="str"/>
      <c r="D23" s="63" t="str"/>
      <c r="E23" s="63" t="str"/>
      <c r="F23" s="63" t="str"/>
      <c r="G23" s="63" t="str"/>
      <c r="H23" s="529" t="str"/>
      <c r="I23" s="529" t="str"/>
      <c r="J23" s="529" t="str"/>
      <c r="K23" s="63" t="str"/>
      <c r="L23" s="63" t="str"/>
      <c r="M23" s="63" t="str"/>
      <c r="N23" s="63" t="str"/>
      <c r="O23" s="63" t="str"/>
    </row>
    <row r="24" ht="36" customHeight="1" s="342">
      <c r="A24" s="63" t="str"/>
      <c r="B24" s="63" t="str"/>
      <c r="C24" s="63" t="str"/>
      <c r="D24" s="63" t="str"/>
      <c r="E24" s="63" t="str"/>
      <c r="F24" s="63" t="str"/>
      <c r="G24" s="63" t="str"/>
      <c r="H24" s="529" t="str"/>
      <c r="I24" s="529" t="str"/>
      <c r="J24" s="529" t="str"/>
      <c r="K24" s="63" t="str"/>
      <c r="L24" s="63" t="str"/>
      <c r="M24" s="63" t="str"/>
      <c r="N24" s="63" t="str"/>
      <c r="O24" s="63" t="str"/>
    </row>
    <row r="25" ht="36" customHeight="1" s="342">
      <c r="A25" s="63" t="str"/>
      <c r="B25" s="63" t="str"/>
      <c r="C25" s="63" t="str"/>
      <c r="D25" s="63" t="str"/>
      <c r="E25" s="63" t="str"/>
      <c r="F25" s="63" t="str"/>
      <c r="G25" s="63" t="str"/>
      <c r="H25" s="529" t="str"/>
      <c r="I25" s="529" t="str"/>
      <c r="J25" s="529" t="str"/>
      <c r="K25" s="63" t="str"/>
      <c r="L25" s="63" t="str"/>
      <c r="M25" s="63" t="str"/>
      <c r="N25" s="63" t="str"/>
      <c r="O25" s="63" t="str"/>
    </row>
    <row r="26" ht="36" customHeight="1" s="342">
      <c r="A26" s="63" t="str"/>
      <c r="B26" s="63" t="str"/>
      <c r="C26" s="63" t="str"/>
      <c r="D26" s="63" t="str"/>
      <c r="E26" s="63" t="str"/>
      <c r="F26" s="63" t="str"/>
      <c r="G26" s="63" t="str"/>
      <c r="H26" s="529" t="str"/>
      <c r="I26" s="529" t="str"/>
      <c r="J26" s="529" t="str"/>
      <c r="K26" s="63" t="str"/>
      <c r="L26" s="63" t="str"/>
      <c r="M26" s="63" t="str"/>
      <c r="N26" s="63" t="str"/>
      <c r="O26" s="63" t="str"/>
    </row>
    <row r="27" ht="36" customHeight="1" s="342">
      <c r="A27" s="63" t="str"/>
      <c r="B27" s="63" t="str"/>
      <c r="C27" s="63" t="str"/>
      <c r="D27" s="63" t="str"/>
      <c r="E27" s="63" t="str"/>
      <c r="F27" s="63" t="str"/>
      <c r="G27" s="63" t="str"/>
      <c r="H27" s="529" t="str"/>
      <c r="I27" s="529" t="str"/>
      <c r="J27" s="529" t="str"/>
      <c r="K27" s="63" t="str"/>
      <c r="L27" s="63" t="str"/>
      <c r="M27" s="63" t="str"/>
      <c r="N27" s="63" t="str"/>
      <c r="O27" s="63" t="str"/>
    </row>
    <row r="28" ht="36" customHeight="1" s="342">
      <c r="A28" s="63" t="str"/>
      <c r="B28" s="63" t="str"/>
      <c r="C28" s="63" t="str"/>
      <c r="D28" s="63" t="str"/>
      <c r="E28" s="63" t="str"/>
      <c r="F28" s="63" t="str"/>
      <c r="G28" s="63" t="str"/>
      <c r="H28" s="529" t="str"/>
      <c r="I28" s="529" t="str"/>
      <c r="J28" s="529" t="str"/>
      <c r="K28" s="63" t="str"/>
      <c r="L28" s="63" t="str"/>
      <c r="M28" s="63" t="str"/>
      <c r="N28" s="63" t="str"/>
      <c r="O28" s="63" t="str"/>
    </row>
    <row r="29" ht="36" customHeight="1" s="342">
      <c r="A29" s="63" t="str"/>
      <c r="B29" s="63" t="str"/>
      <c r="C29" s="63" t="str"/>
      <c r="D29" s="63" t="str"/>
      <c r="E29" s="63" t="str"/>
      <c r="F29" s="63" t="str"/>
      <c r="G29" s="63" t="str"/>
      <c r="H29" s="529" t="str"/>
      <c r="I29" s="529" t="str"/>
      <c r="J29" s="529" t="str"/>
      <c r="K29" s="63" t="str"/>
      <c r="L29" s="63" t="str"/>
      <c r="M29" s="63" t="str"/>
      <c r="N29" s="63" t="str"/>
      <c r="O29" s="63" t="str"/>
    </row>
    <row r="30" ht="36" customHeight="1" s="342">
      <c r="A30" s="63" t="str"/>
      <c r="B30" s="63" t="str"/>
      <c r="C30" s="63" t="str"/>
      <c r="D30" s="63" t="str"/>
      <c r="E30" s="63" t="str"/>
      <c r="F30" s="63" t="str"/>
      <c r="G30" s="63" t="str"/>
      <c r="H30" s="529" t="str"/>
      <c r="I30" s="529" t="str"/>
      <c r="J30" s="529" t="str"/>
      <c r="K30" s="63" t="str"/>
      <c r="L30" s="63" t="str"/>
      <c r="M30" s="63" t="str"/>
      <c r="N30" s="63" t="str"/>
      <c r="O30" s="63" t="str"/>
    </row>
    <row r="31" ht="36" customHeight="1" s="342">
      <c r="A31" s="63" t="str"/>
      <c r="B31" s="63" t="str"/>
      <c r="C31" s="63" t="str"/>
      <c r="D31" s="63" t="str"/>
      <c r="E31" s="63" t="str"/>
      <c r="F31" s="63" t="str"/>
      <c r="G31" s="63" t="str"/>
      <c r="H31" s="529" t="str"/>
      <c r="I31" s="529" t="str"/>
      <c r="J31" s="529" t="str"/>
      <c r="K31" s="63" t="str"/>
      <c r="L31" s="63" t="str"/>
      <c r="M31" s="63" t="str"/>
      <c r="N31" s="63" t="str"/>
      <c r="O31" s="63" t="str"/>
    </row>
    <row r="32" ht="36" customHeight="1" s="342">
      <c r="A32" s="63" t="str"/>
      <c r="B32" s="63" t="str"/>
      <c r="C32" s="63" t="str"/>
      <c r="D32" s="63" t="str"/>
      <c r="E32" s="63" t="str"/>
      <c r="F32" s="63" t="str"/>
      <c r="G32" s="63" t="str"/>
      <c r="H32" s="529" t="str"/>
      <c r="I32" s="529" t="str"/>
      <c r="J32" s="529" t="str"/>
      <c r="K32" s="63" t="str"/>
      <c r="L32" s="63" t="str"/>
      <c r="M32" s="63" t="str"/>
      <c r="N32" s="63" t="str"/>
      <c r="O32" s="63" t="str"/>
    </row>
    <row r="33" ht="36" customHeight="1" s="342">
      <c r="A33" s="63" t="str"/>
      <c r="B33" s="63" t="str"/>
      <c r="C33" s="63" t="str"/>
      <c r="D33" s="63" t="str"/>
      <c r="E33" s="63" t="str"/>
      <c r="F33" s="63" t="str"/>
      <c r="G33" s="63" t="str"/>
      <c r="H33" s="529" t="str"/>
      <c r="I33" s="529" t="str"/>
      <c r="J33" s="529" t="str"/>
      <c r="K33" s="63" t="str"/>
      <c r="L33" s="63" t="str"/>
      <c r="M33" s="63" t="str"/>
      <c r="N33" s="63" t="str"/>
      <c r="O33" s="63" t="str"/>
    </row>
    <row r="34" ht="36" customHeight="1" s="342">
      <c r="A34" s="63" t="str"/>
      <c r="B34" s="63" t="str"/>
      <c r="C34" s="63" t="str"/>
      <c r="D34" s="63" t="str"/>
      <c r="E34" s="63" t="str"/>
      <c r="F34" s="63" t="str"/>
      <c r="G34" s="63" t="str"/>
      <c r="H34" s="529" t="str"/>
      <c r="I34" s="529" t="str"/>
      <c r="J34" s="529" t="str"/>
      <c r="K34" s="63" t="str"/>
      <c r="L34" s="63" t="str"/>
      <c r="M34" s="63" t="str"/>
      <c r="N34" s="63" t="str"/>
      <c r="O34" s="63" t="str"/>
    </row>
    <row r="35" ht="36" customHeight="1" s="342">
      <c r="A35" s="63" t="str"/>
      <c r="B35" s="63" t="str"/>
      <c r="C35" s="63" t="str"/>
      <c r="D35" s="63" t="str"/>
      <c r="E35" s="63" t="str"/>
      <c r="F35" s="63" t="str"/>
      <c r="G35" s="63" t="str"/>
      <c r="H35" s="529" t="str"/>
      <c r="I35" s="529" t="str"/>
      <c r="J35" s="529" t="str"/>
      <c r="K35" s="63" t="str"/>
      <c r="L35" s="63" t="str"/>
      <c r="M35" s="63" t="str"/>
      <c r="N35" s="63" t="str"/>
      <c r="O35" s="63" t="str"/>
    </row>
    <row r="36" ht="36" customHeight="1" s="342">
      <c r="A36" s="63" t="str"/>
      <c r="B36" s="63" t="str"/>
      <c r="C36" s="63" t="str"/>
      <c r="D36" s="63" t="str"/>
      <c r="E36" s="63" t="str"/>
      <c r="F36" s="63" t="str"/>
      <c r="G36" s="63" t="str"/>
      <c r="H36" s="529" t="str"/>
      <c r="I36" s="529" t="str"/>
      <c r="J36" s="529" t="str"/>
      <c r="K36" s="63" t="str"/>
      <c r="L36" s="63" t="str"/>
      <c r="M36" s="63" t="str"/>
      <c r="N36" s="63" t="str"/>
      <c r="O36" s="63" t="str"/>
    </row>
    <row r="37" ht="36" customHeight="1" s="342">
      <c r="A37" s="63" t="str"/>
      <c r="B37" s="63" t="str"/>
      <c r="C37" s="63" t="str"/>
      <c r="D37" s="63" t="str"/>
      <c r="E37" s="63" t="str"/>
      <c r="F37" s="63" t="str"/>
      <c r="G37" s="63" t="str"/>
      <c r="H37" s="529" t="str"/>
      <c r="I37" s="529" t="str"/>
      <c r="J37" s="529" t="str"/>
      <c r="K37" s="63" t="str"/>
      <c r="L37" s="63" t="str"/>
      <c r="M37" s="63" t="str"/>
      <c r="N37" s="63" t="str"/>
      <c r="O37" s="63" t="str"/>
    </row>
    <row r="38" ht="36" customHeight="1" s="342">
      <c r="A38" s="63" t="str"/>
      <c r="B38" s="63" t="str"/>
      <c r="C38" s="63" t="str"/>
      <c r="D38" s="63" t="str"/>
      <c r="E38" s="63" t="str"/>
      <c r="F38" s="63" t="str"/>
      <c r="G38" s="63" t="str"/>
      <c r="H38" s="529" t="str"/>
      <c r="I38" s="529" t="str"/>
      <c r="J38" s="529" t="str"/>
      <c r="K38" s="63" t="str"/>
      <c r="L38" s="63" t="str"/>
      <c r="M38" s="63" t="str"/>
      <c r="N38" s="63" t="str"/>
      <c r="O38" s="63" t="str"/>
    </row>
    <row r="39" ht="36" customHeight="1" s="342">
      <c r="A39" s="63" t="str"/>
      <c r="B39" s="63" t="str"/>
      <c r="C39" s="63" t="str"/>
      <c r="D39" s="63" t="str"/>
      <c r="E39" s="63" t="str"/>
      <c r="F39" s="63" t="str"/>
      <c r="G39" s="63" t="str"/>
      <c r="H39" s="529" t="str"/>
      <c r="I39" s="529" t="str"/>
      <c r="J39" s="529" t="str"/>
      <c r="K39" s="63" t="str"/>
      <c r="L39" s="63" t="str"/>
      <c r="M39" s="63" t="str"/>
      <c r="N39" s="63" t="str"/>
      <c r="O39" s="63" t="str"/>
    </row>
    <row r="40" ht="36" customHeight="1" s="342">
      <c r="A40" s="63" t="str"/>
      <c r="B40" s="63" t="str"/>
      <c r="C40" s="63" t="str"/>
      <c r="D40" s="63" t="str"/>
      <c r="E40" s="63" t="str"/>
      <c r="F40" s="63" t="str"/>
      <c r="G40" s="63" t="str"/>
      <c r="H40" s="529" t="str"/>
      <c r="I40" s="529" t="str"/>
      <c r="J40" s="529" t="str"/>
      <c r="K40" s="63" t="str"/>
      <c r="L40" s="63" t="str"/>
      <c r="M40" s="63" t="str"/>
      <c r="N40" s="63" t="str"/>
      <c r="O40" s="63" t="str"/>
    </row>
    <row r="41" ht="36" customHeight="1" s="342">
      <c r="A41" s="63" t="str"/>
      <c r="B41" s="63" t="str"/>
      <c r="C41" s="63" t="str"/>
      <c r="D41" s="63" t="str"/>
      <c r="E41" s="63" t="str"/>
      <c r="F41" s="63" t="str"/>
      <c r="G41" s="63" t="str"/>
      <c r="H41" s="529" t="str"/>
      <c r="I41" s="529" t="str"/>
      <c r="J41" s="529" t="str"/>
      <c r="K41" s="63" t="str"/>
      <c r="L41" s="63" t="str"/>
      <c r="M41" s="63" t="str"/>
      <c r="N41" s="63" t="str"/>
      <c r="O41" s="63" t="str"/>
    </row>
    <row r="42" ht="36" customHeight="1" s="342">
      <c r="A42" s="63" t="str"/>
      <c r="B42" s="63" t="str"/>
      <c r="C42" s="63" t="str"/>
      <c r="D42" s="63" t="str"/>
      <c r="E42" s="63" t="str"/>
      <c r="F42" s="63" t="str"/>
      <c r="G42" s="63" t="str"/>
      <c r="H42" s="529" t="str"/>
      <c r="I42" s="529" t="str"/>
      <c r="J42" s="529" t="str"/>
      <c r="K42" s="63" t="str"/>
      <c r="L42" s="63" t="str"/>
      <c r="M42" s="63" t="str"/>
      <c r="N42" s="63" t="str"/>
      <c r="O42" s="63" t="str"/>
    </row>
    <row r="43" ht="36" customHeight="1" s="342">
      <c r="A43" s="63" t="str"/>
      <c r="B43" s="63" t="str"/>
      <c r="C43" s="63" t="str"/>
      <c r="D43" s="63" t="str"/>
      <c r="E43" s="63" t="str"/>
      <c r="F43" s="63" t="str"/>
      <c r="G43" s="63" t="str"/>
      <c r="H43" s="529" t="str"/>
      <c r="I43" s="529" t="str"/>
      <c r="J43" s="529" t="str"/>
      <c r="K43" s="63" t="str"/>
      <c r="L43" s="63" t="str"/>
      <c r="M43" s="63" t="str"/>
      <c r="N43" s="63" t="str"/>
      <c r="O43" s="63" t="str"/>
    </row>
    <row r="44" ht="36" customHeight="1" s="342">
      <c r="A44" s="63" t="str"/>
      <c r="B44" s="63" t="str"/>
      <c r="C44" s="63" t="str"/>
      <c r="D44" s="63" t="str"/>
      <c r="E44" s="63" t="str"/>
      <c r="F44" s="63" t="str"/>
      <c r="G44" s="63" t="str"/>
      <c r="H44" s="529" t="str"/>
      <c r="I44" s="529" t="str"/>
      <c r="J44" s="529" t="str"/>
      <c r="K44" s="63" t="str"/>
      <c r="L44" s="63" t="str"/>
      <c r="M44" s="63" t="str"/>
      <c r="N44" s="63" t="str"/>
      <c r="O44" s="63" t="str"/>
    </row>
    <row r="45" ht="36" customHeight="1" s="342">
      <c r="A45" s="63" t="str"/>
      <c r="B45" s="63" t="str"/>
      <c r="C45" s="63" t="str"/>
      <c r="D45" s="63" t="str"/>
      <c r="E45" s="63" t="str"/>
      <c r="F45" s="63" t="str"/>
      <c r="G45" s="63" t="str"/>
      <c r="H45" s="529" t="str"/>
      <c r="I45" s="529" t="str"/>
      <c r="J45" s="529" t="str"/>
      <c r="K45" s="63" t="str"/>
      <c r="L45" s="63" t="str"/>
      <c r="M45" s="63" t="str"/>
      <c r="N45" s="63" t="str"/>
      <c r="O45" s="63" t="str"/>
    </row>
    <row r="46" ht="36" customHeight="1" s="342">
      <c r="A46" s="63" t="str"/>
      <c r="B46" s="63" t="str"/>
      <c r="C46" s="63" t="str"/>
      <c r="D46" s="63" t="str"/>
      <c r="E46" s="63" t="str"/>
      <c r="F46" s="63" t="str"/>
      <c r="G46" s="63" t="str"/>
      <c r="H46" s="529" t="str"/>
      <c r="I46" s="529" t="str"/>
      <c r="J46" s="529" t="str"/>
      <c r="K46" s="63" t="str"/>
      <c r="L46" s="63" t="str"/>
      <c r="M46" s="63" t="str"/>
      <c r="N46" s="63" t="str"/>
      <c r="O46" s="63" t="str"/>
    </row>
    <row r="47" ht="36" customHeight="1" s="342">
      <c r="A47" s="63" t="str"/>
      <c r="B47" s="63" t="str"/>
      <c r="C47" s="63" t="str"/>
      <c r="D47" s="63" t="str"/>
      <c r="E47" s="63" t="str"/>
      <c r="F47" s="63" t="str"/>
      <c r="G47" s="63" t="str"/>
      <c r="H47" s="529" t="str"/>
      <c r="I47" s="529" t="str"/>
      <c r="J47" s="529" t="str"/>
      <c r="K47" s="63" t="str"/>
      <c r="L47" s="63" t="str"/>
      <c r="M47" s="63" t="str"/>
      <c r="N47" s="63" t="str"/>
      <c r="O47" s="63" t="str"/>
    </row>
    <row r="48" ht="36" customHeight="1" s="342">
      <c r="A48" s="63" t="str"/>
      <c r="B48" s="63" t="str"/>
      <c r="C48" s="63" t="str"/>
      <c r="D48" s="63" t="str"/>
      <c r="E48" s="63" t="str"/>
      <c r="F48" s="63" t="str"/>
      <c r="G48" s="63" t="str"/>
      <c r="H48" s="529" t="str"/>
      <c r="I48" s="529" t="str"/>
      <c r="J48" s="529" t="str"/>
      <c r="K48" s="63" t="str"/>
      <c r="L48" s="63" t="str"/>
      <c r="M48" s="63" t="str"/>
      <c r="N48" s="63" t="str"/>
      <c r="O48" s="63" t="str"/>
    </row>
    <row r="49" ht="36" customHeight="1" s="342">
      <c r="A49" s="63" t="str"/>
      <c r="B49" s="63" t="str"/>
      <c r="C49" s="63" t="str"/>
      <c r="D49" s="63" t="str"/>
      <c r="E49" s="63" t="str"/>
      <c r="F49" s="63" t="str"/>
      <c r="G49" s="63" t="str"/>
      <c r="H49" s="529" t="str"/>
      <c r="I49" s="529" t="str"/>
      <c r="J49" s="529" t="str"/>
      <c r="K49" s="63" t="str"/>
      <c r="L49" s="63" t="str"/>
      <c r="M49" s="63" t="str"/>
      <c r="N49" s="63" t="str"/>
      <c r="O49" s="63" t="str"/>
    </row>
    <row r="50" ht="36" customHeight="1" s="342">
      <c r="A50" s="63" t="str"/>
      <c r="B50" s="63" t="str"/>
      <c r="C50" s="63" t="str"/>
      <c r="D50" s="63" t="str"/>
      <c r="E50" s="63" t="str"/>
      <c r="F50" s="63" t="str"/>
      <c r="G50" s="63" t="str"/>
      <c r="H50" s="529" t="str"/>
      <c r="I50" s="529" t="str"/>
      <c r="J50" s="529" t="str"/>
      <c r="K50" s="63" t="str"/>
      <c r="L50" s="63" t="str"/>
      <c r="M50" s="63" t="str"/>
      <c r="N50" s="63" t="str"/>
      <c r="O50" s="63" t="str"/>
    </row>
    <row r="51" ht="36" customHeight="1" s="342">
      <c r="A51" s="63" t="str"/>
      <c r="B51" s="63" t="str"/>
      <c r="C51" s="63" t="str"/>
      <c r="D51" s="63" t="str"/>
      <c r="E51" s="63" t="str"/>
      <c r="F51" s="63" t="str"/>
      <c r="G51" s="63" t="str"/>
      <c r="H51" s="529" t="str"/>
      <c r="I51" s="529" t="str"/>
      <c r="J51" s="529" t="str"/>
      <c r="K51" s="63" t="str"/>
      <c r="L51" s="63" t="str"/>
      <c r="M51" s="63" t="str"/>
      <c r="N51" s="63" t="str"/>
      <c r="O51" s="63" t="str"/>
    </row>
    <row r="52" ht="36" customHeight="1" s="342">
      <c r="A52" s="63" t="str"/>
      <c r="B52" s="63" t="str"/>
      <c r="C52" s="63" t="str"/>
      <c r="D52" s="63" t="str"/>
      <c r="E52" s="63" t="str"/>
      <c r="F52" s="63" t="str"/>
      <c r="G52" s="63" t="str"/>
      <c r="H52" s="529" t="str"/>
      <c r="I52" s="529" t="str"/>
      <c r="J52" s="529" t="str"/>
      <c r="K52" s="63" t="str"/>
      <c r="L52" s="63" t="str"/>
      <c r="M52" s="63" t="str"/>
      <c r="N52" s="63" t="str"/>
      <c r="O52" s="63" t="str"/>
    </row>
    <row r="53" ht="36" customHeight="1" s="342">
      <c r="A53" s="63" t="str"/>
      <c r="B53" s="63" t="str"/>
      <c r="C53" s="63" t="str"/>
      <c r="D53" s="63" t="str"/>
      <c r="E53" s="63" t="str"/>
      <c r="F53" s="63" t="str"/>
      <c r="G53" s="63" t="str"/>
      <c r="H53" s="529" t="str"/>
      <c r="I53" s="529" t="str"/>
      <c r="J53" s="529" t="str"/>
      <c r="K53" s="63" t="str"/>
      <c r="L53" s="63" t="str"/>
      <c r="M53" s="63" t="str"/>
      <c r="N53" s="63" t="str"/>
      <c r="O53" s="63" t="str"/>
    </row>
    <row r="54" ht="36" customHeight="1" s="342">
      <c r="A54" s="63" t="str"/>
      <c r="B54" s="63" t="str"/>
      <c r="C54" s="63" t="str"/>
      <c r="D54" s="63" t="str"/>
      <c r="E54" s="63" t="str"/>
      <c r="F54" s="63" t="str"/>
      <c r="G54" s="63" t="str"/>
      <c r="H54" s="529" t="str"/>
      <c r="I54" s="529" t="str"/>
      <c r="J54" s="529" t="str"/>
      <c r="K54" s="63" t="str"/>
      <c r="L54" s="63" t="str"/>
      <c r="M54" s="63" t="str"/>
      <c r="N54" s="63" t="str"/>
      <c r="O54" s="63" t="str"/>
    </row>
    <row r="55" ht="36" customHeight="1" s="342">
      <c r="A55" s="63" t="str"/>
      <c r="B55" s="63" t="str"/>
      <c r="C55" s="63" t="str"/>
      <c r="D55" s="63" t="str"/>
      <c r="E55" s="63" t="str"/>
      <c r="F55" s="63" t="str"/>
      <c r="G55" s="63" t="str"/>
      <c r="H55" s="529" t="str"/>
      <c r="I55" s="529" t="str"/>
      <c r="J55" s="529" t="str"/>
      <c r="K55" s="63" t="str"/>
      <c r="L55" s="63" t="str"/>
      <c r="M55" s="63" t="str"/>
      <c r="N55" s="63" t="str"/>
      <c r="O55" s="63" t="str"/>
    </row>
    <row r="56" ht="36" customHeight="1" s="342">
      <c r="A56" s="63" t="str"/>
      <c r="B56" s="63" t="str"/>
      <c r="C56" s="63" t="str"/>
      <c r="D56" s="63" t="str"/>
      <c r="E56" s="63" t="str"/>
      <c r="F56" s="63" t="str"/>
      <c r="G56" s="63" t="str"/>
      <c r="H56" s="529" t="str"/>
      <c r="I56" s="529" t="str"/>
      <c r="J56" s="529" t="str"/>
      <c r="K56" s="63" t="str"/>
      <c r="L56" s="63" t="str"/>
      <c r="M56" s="63" t="str"/>
      <c r="N56" s="63" t="str"/>
      <c r="O56" s="63" t="str"/>
    </row>
    <row r="57" ht="36" customHeight="1" s="342">
      <c r="A57" s="63" t="str"/>
      <c r="B57" s="63" t="str"/>
      <c r="C57" s="63" t="str"/>
      <c r="D57" s="63" t="str"/>
      <c r="E57" s="63" t="str"/>
      <c r="F57" s="63" t="str"/>
      <c r="G57" s="63" t="str"/>
      <c r="H57" s="529" t="str"/>
      <c r="I57" s="529" t="str"/>
      <c r="J57" s="529" t="str"/>
      <c r="K57" s="63" t="str"/>
      <c r="L57" s="63" t="str"/>
      <c r="M57" s="63" t="str"/>
      <c r="N57" s="63" t="str"/>
      <c r="O57" s="63" t="str"/>
    </row>
    <row r="58" ht="36" customHeight="1" s="342">
      <c r="A58" s="63" t="str"/>
      <c r="B58" s="63" t="str"/>
      <c r="C58" s="63" t="str"/>
      <c r="D58" s="63" t="str"/>
      <c r="E58" s="63" t="str"/>
      <c r="F58" s="63" t="str"/>
      <c r="G58" s="63" t="str"/>
      <c r="H58" s="529" t="str"/>
      <c r="I58" s="529" t="str"/>
      <c r="J58" s="529" t="str"/>
      <c r="K58" s="63" t="str"/>
      <c r="L58" s="63" t="str"/>
      <c r="M58" s="63" t="str"/>
      <c r="N58" s="63" t="str"/>
      <c r="O58" s="63" t="str"/>
    </row>
    <row r="59" ht="36" customHeight="1" s="342">
      <c r="A59" s="63" t="str"/>
      <c r="B59" s="63" t="str"/>
      <c r="C59" s="63" t="str"/>
      <c r="D59" s="63" t="str"/>
      <c r="E59" s="63" t="str"/>
      <c r="F59" s="63" t="str"/>
      <c r="G59" s="63" t="str"/>
      <c r="H59" s="529" t="str"/>
      <c r="I59" s="529" t="str"/>
      <c r="J59" s="529" t="str"/>
      <c r="K59" s="63" t="str"/>
      <c r="L59" s="63" t="str"/>
      <c r="M59" s="63" t="str"/>
      <c r="N59" s="63" t="str"/>
      <c r="O59" s="63" t="str"/>
    </row>
    <row r="60" ht="36" customHeight="1" s="342">
      <c r="A60" s="63" t="str"/>
      <c r="B60" s="63" t="str"/>
      <c r="C60" s="63" t="str"/>
      <c r="D60" s="63" t="str"/>
      <c r="E60" s="63" t="str"/>
      <c r="F60" s="63" t="str"/>
      <c r="G60" s="63" t="str"/>
      <c r="H60" s="529" t="str"/>
      <c r="I60" s="529" t="str"/>
      <c r="J60" s="529" t="str"/>
      <c r="K60" s="63" t="str"/>
      <c r="L60" s="63" t="str"/>
      <c r="M60" s="63" t="str"/>
      <c r="N60" s="63" t="str"/>
      <c r="O60" s="63" t="str"/>
    </row>
    <row r="61" ht="36" customHeight="1" s="342">
      <c r="A61" s="63" t="str"/>
      <c r="B61" s="63" t="str"/>
      <c r="C61" s="63" t="str"/>
      <c r="D61" s="63" t="str"/>
      <c r="E61" s="63" t="str"/>
      <c r="F61" s="63" t="str"/>
      <c r="G61" s="63" t="str"/>
      <c r="H61" s="529" t="str"/>
      <c r="I61" s="529" t="str"/>
      <c r="J61" s="529" t="str"/>
      <c r="K61" s="63" t="str"/>
      <c r="L61" s="63" t="str"/>
      <c r="M61" s="63" t="str"/>
      <c r="N61" s="63" t="str"/>
      <c r="O61" s="63" t="str"/>
    </row>
    <row r="62" ht="36" customHeight="1" s="342">
      <c r="A62" s="63" t="str"/>
      <c r="B62" s="63" t="str"/>
      <c r="C62" s="63" t="str"/>
      <c r="D62" s="63" t="str"/>
      <c r="E62" s="63" t="str"/>
      <c r="F62" s="63" t="str"/>
      <c r="G62" s="63" t="str"/>
      <c r="H62" s="529" t="str"/>
      <c r="I62" s="529" t="str"/>
      <c r="J62" s="529" t="str"/>
      <c r="K62" s="63" t="str"/>
      <c r="L62" s="63" t="str"/>
      <c r="M62" s="63" t="str"/>
      <c r="N62" s="63" t="str"/>
      <c r="O62" s="63" t="str"/>
    </row>
    <row r="63" ht="36" customHeight="1" s="342">
      <c r="A63" s="63" t="str"/>
      <c r="B63" s="63" t="str"/>
      <c r="C63" s="63" t="str"/>
      <c r="D63" s="63" t="str"/>
      <c r="E63" s="63" t="str"/>
      <c r="F63" s="63" t="str"/>
      <c r="G63" s="63" t="str"/>
      <c r="H63" s="529" t="str"/>
      <c r="I63" s="529" t="str"/>
      <c r="J63" s="529" t="str"/>
      <c r="K63" s="63" t="str"/>
      <c r="L63" s="63" t="str"/>
      <c r="M63" s="63" t="str"/>
      <c r="N63" s="63" t="str"/>
      <c r="O63" s="63" t="str"/>
    </row>
    <row r="64" ht="36" customHeight="1" s="342">
      <c r="A64" s="63" t="str"/>
      <c r="B64" s="63" t="str"/>
      <c r="C64" s="63" t="str"/>
      <c r="D64" s="63" t="str"/>
      <c r="E64" s="63" t="str"/>
      <c r="F64" s="63" t="str"/>
      <c r="G64" s="63" t="str"/>
      <c r="H64" s="529" t="str"/>
      <c r="I64" s="529" t="str"/>
      <c r="J64" s="529" t="str"/>
      <c r="K64" s="63" t="str"/>
      <c r="L64" s="63" t="str"/>
      <c r="M64" s="63" t="str"/>
      <c r="N64" s="63" t="str"/>
      <c r="O64" s="63" t="str"/>
    </row>
    <row r="65" ht="36" customHeight="1" s="342">
      <c r="A65" s="63" t="str"/>
      <c r="B65" s="63" t="str"/>
      <c r="C65" s="63" t="str"/>
      <c r="D65" s="63" t="str"/>
      <c r="E65" s="63" t="str"/>
      <c r="F65" s="63" t="str"/>
      <c r="G65" s="63" t="str"/>
      <c r="H65" s="529" t="str"/>
      <c r="I65" s="529" t="str"/>
      <c r="J65" s="529" t="str"/>
      <c r="K65" s="63" t="str"/>
      <c r="L65" s="63" t="str"/>
      <c r="M65" s="63" t="str"/>
      <c r="N65" s="63" t="str"/>
      <c r="O65" s="63" t="str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</row>
  </sheetData>
  <mergeCells count="3">
    <mergeCell ref="A1:O1"/>
    <mergeCell ref="A3:O3"/>
    <mergeCell ref="A2:O2"/>
  </mergeCells>
  <conditionalFormatting sqref="L6:L65">
    <cfRule type="containsText" priority="1" operator="containsText" dxfId="0" text="Current"/>
    <cfRule type="containsText" priority="2" operator="containsText" dxfId="1" text="Expired"/>
  </conditionalFormatting>
  <dataValidations count="3">
    <dataValidation sqref="C6:C65" showDropDown="0" showInputMessage="0" showErrorMessage="0" allowBlank="0" type="list">
      <formula1>"Screenshot / recording,Technical specification,Test report,Legal memorandum,Privacy assessment,Accessibility review,Approval record,Training record,Policy / procedure,Vendor assurance,Other"</formula1>
    </dataValidation>
    <dataValidation sqref="L6:L65" showDropDown="0" showInputMessage="0" showErrorMessage="0" allowBlank="0" type="list">
      <formula1>"Draft,Current,Superseded,Expired,Rejected"</formula1>
    </dataValidation>
    <dataValidation sqref="N6:N65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8" customWidth="1" style="342" min="1" max="1"/>
    <col width="18" customWidth="1" style="342" min="2" max="2"/>
    <col width="18" customWidth="1" style="342" min="3" max="3"/>
    <col width="18" customWidth="1" style="342" min="4" max="4"/>
    <col width="18" customWidth="1" style="342" min="5" max="5"/>
    <col width="18" customWidth="1" style="342" min="6" max="6"/>
    <col width="18" customWidth="1" style="342" min="7" max="7"/>
    <col width="18" customWidth="1" style="342" min="8" max="8"/>
  </cols>
  <sheetData>
    <row r="1" ht="30" customHeight="1" s="342">
      <c r="A1" s="4" t="inlineStr">
        <is>
          <t>Article 50 Readiness Dashboard &amp; Sign-Off</t>
        </is>
      </c>
    </row>
    <row r="2" ht="28" customHeight="1" s="342">
      <c r="A2" s="7" t="inlineStr">
        <is>
          <t>The dashboard blocks unresolved scope, open binding controls, missing/stale linked evidence, unapproved or unresolved notices, marking release-gate issues and unresolved publication decisions.</t>
        </is>
      </c>
    </row>
    <row r="3" ht="24" customHeight="1" s="342">
      <c r="A3" s="11" t="inlineStr">
        <is>
          <t>A 'ready' result means ready for independent review—not automatic legal compliance · Decision and limitations must be recorded below</t>
        </is>
      </c>
      <c r="B3" s="502" t="n"/>
      <c r="C3" s="502" t="n"/>
      <c r="D3" s="502" t="n"/>
      <c r="E3" s="502" t="n"/>
      <c r="F3" s="502" t="n"/>
      <c r="G3" s="502" t="n"/>
      <c r="H3" s="50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533" t="inlineStr">
        <is>
          <t>ACTIVE BINDING CONTROLS</t>
        </is>
      </c>
      <c r="B5" s="497" t="n"/>
      <c r="C5" s="533" t="inlineStr">
        <is>
          <t>VERIFIED BINDING CONTROLS</t>
        </is>
      </c>
      <c r="D5" s="497" t="n"/>
      <c r="E5" s="533" t="inlineStr">
        <is>
          <t>BINDING CONTROL GAPS</t>
        </is>
      </c>
      <c r="F5" s="497" t="n"/>
      <c r="G5" s="533" t="inlineStr">
        <is>
          <t>MISSING / STALE BINDING EVIDENCE</t>
        </is>
      </c>
      <c r="H5" s="497" t="n"/>
    </row>
    <row r="6">
      <c r="A6" s="534">
        <f>COUNTIFS('02_CONTROL_MATRIX'!$C$6:$C$48,"Binding law",'02_CONTROL_MATRIX'!$E$6:$E$48,"&lt;&gt;Not applicable")+COUNTIFS('02_CONTROL_MATRIX'!$C$6:$C$48,"Binding condition",'02_CONTROL_MATRIX'!$E$6:$E$48,"&lt;&gt;Not applicable")+COUNTIFS('02_CONTROL_MATRIX'!$C$6:$C$48,"Binding transition",'02_CONTROL_MATRIX'!$E$6:$E$48,"&lt;&gt;Not applicable")</f>
        <v/>
      </c>
      <c r="B6" s="500" t="n"/>
      <c r="C6" s="534">
        <f>COUNTIFS('02_CONTROL_MATRIX'!$C$6:$C$48,"Binding law",'02_CONTROL_MATRIX'!$E$6:$E$48,"&lt;&gt;Not applicable",'02_CONTROL_MATRIX'!$J$6:$J$48,"Verified",'02_CONTROL_MATRIX'!$N$6:$N$48,"Current")+COUNTIFS('02_CONTROL_MATRIX'!$C$6:$C$48,"Binding condition",'02_CONTROL_MATRIX'!$E$6:$E$48,"&lt;&gt;Not applicable",'02_CONTROL_MATRIX'!$J$6:$J$48,"Verified",'02_CONTROL_MATRIX'!$N$6:$N$48,"Current")+COUNTIFS('02_CONTROL_MATRIX'!$C$6:$C$48,"Binding transition",'02_CONTROL_MATRIX'!$E$6:$E$48,"&lt;&gt;Not applicable",'02_CONTROL_MATRIX'!$J$6:$J$48,"Verified",'02_CONTROL_MATRIX'!$N$6:$N$48,"Current")</f>
        <v/>
      </c>
      <c r="D6" s="500" t="n"/>
      <c r="E6" s="534">
        <f>A6-C6</f>
        <v/>
      </c>
      <c r="F6" s="500" t="n"/>
      <c r="G6" s="534">
        <f>COUNTIFS('02_CONTROL_MATRIX'!$C$6:$C$48,"Binding law",'02_CONTROL_MATRIX'!$E$6:$E$48,"&lt;&gt;Not applicable",'02_CONTROL_MATRIX'!$N$6:$N$48,"Missing / stale")+COUNTIFS('02_CONTROL_MATRIX'!$C$6:$C$48,"Binding condition",'02_CONTROL_MATRIX'!$E$6:$E$48,"&lt;&gt;Not applicable",'02_CONTROL_MATRIX'!$N$6:$N$48,"Missing / stale")+COUNTIFS('02_CONTROL_MATRIX'!$C$6:$C$48,"Binding transition",'02_CONTROL_MATRIX'!$E$6:$E$48,"&lt;&gt;Not applicable",'02_CONTROL_MATRIX'!$N$6:$N$48,"Missing / stale")</f>
        <v/>
      </c>
      <c r="H6" s="500" t="n"/>
    </row>
    <row r="7">
      <c r="A7" s="501" t="n"/>
      <c r="B7" s="503" t="n"/>
      <c r="C7" s="501" t="n"/>
      <c r="D7" s="503" t="n"/>
      <c r="E7" s="501" t="n"/>
      <c r="F7" s="503" t="n"/>
      <c r="G7" s="501" t="n"/>
      <c r="H7" s="503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533" t="inlineStr">
        <is>
          <t>CODE COMMITMENTS OPEN</t>
        </is>
      </c>
      <c r="B9" s="497" t="n"/>
      <c r="C9" s="533" t="inlineStr">
        <is>
          <t>NOTICES AWAITING APPROVAL</t>
        </is>
      </c>
      <c r="D9" s="497" t="n"/>
      <c r="E9" s="533" t="inlineStr">
        <is>
          <t>MARKING TESTS OPEN</t>
        </is>
      </c>
      <c r="F9" s="497" t="n"/>
      <c r="G9" s="533" t="inlineStr">
        <is>
          <t>PUBLICATION ACTIONS</t>
        </is>
      </c>
      <c r="H9" s="497" t="n"/>
    </row>
    <row r="10">
      <c r="A10" s="534">
        <f>COUNTIFS('02_CONTROL_MATRIX'!$C$6:$C$48,"Code of Practice",'02_CONTROL_MATRIX'!$E$6:$E$48,"Applicable",'02_CONTROL_MATRIX'!$J$6:$J$48,"&lt;&gt;Verified")</f>
        <v/>
      </c>
      <c r="B10" s="500" t="n"/>
      <c r="C10" s="534">
        <f>COUNTIF('03_DISCLOSURE_CATALOG'!$C$6:$C$12,"Needs assessment")+COUNTIFS('03_DISCLOSURE_CATALOG'!$C$6:$C$12,"Applicable",'03_DISCLOSURE_CATALOG'!$L$6:$L$12,"&lt;&gt;Approved")+COUNTIFS('03_DISCLOSURE_CATALOG'!$C$6:$C$12,"Applicable",'03_DISCLOSURE_CATALOG'!$L$6:$L$12,"Approved",'03_DISCLOSURE_CATALOG'!$P$6:$P$12,"&lt;&gt;Current")</f>
        <v/>
      </c>
      <c r="D10" s="500" t="n"/>
      <c r="E10" s="534">
        <f>COUNTIFS('04_MARKING_TESTS'!$P$6:$P$17,"&lt;&gt;Clear",'04_MARKING_TESTS'!$P$6:$P$17,"&lt;&gt;N/A")+COUNTIFS('04_MARKING_TESTS'!$P$6:$P$17,"Clear",'04_MARKING_TESTS'!$Q$6:$Q$17,"&lt;&gt;Current")</f>
        <v/>
      </c>
      <c r="F10" s="500" t="n"/>
      <c r="G10" s="534">
        <f>COUNTIFS('05_PUBLICATION_LOG'!$A$6:$A$45,"&lt;&gt;EXAMPLE-*",'05_PUBLICATION_LOG'!$L$6:$L$45,"*Needs assessment*")+COUNTIFS('05_PUBLICATION_LOG'!$A$6:$A$45,"&lt;&gt;EXAMPLE-*",'05_PUBLICATION_LOG'!$L$6:$L$45,"*Disclosure required*",'05_PUBLICATION_LOG'!$Q$6:$Q$45,"&lt;&gt;Approved")+COUNTIFS('05_PUBLICATION_LOG'!$A$6:$A$45,"&lt;&gt;EXAMPLE-*",'05_PUBLICATION_LOG'!$L$6:$L$45,"*Exception claimed*",'05_PUBLICATION_LOG'!$Q$6:$Q$45,"&lt;&gt;Approved")+COUNTIFS('05_PUBLICATION_LOG'!$A$6:$A$45,"&lt;&gt;EXAMPLE-*",'05_PUBLICATION_LOG'!$L$6:$L$45,"*No label claimed*",'05_PUBLICATION_LOG'!$Q$6:$Q$45,"&lt;&gt;Approved")+COUNTIFS('05_PUBLICATION_LOG'!$A$6:$A$45,"&lt;&gt;EXAMPLE-*",'05_PUBLICATION_LOG'!$L$6:$L$45,"*Disclosure required*",'05_PUBLICATION_LOG'!$Q$6:$Q$45,"Approved",'05_PUBLICATION_LOG'!$T$6:$T$45,"&lt;&gt;Current")+COUNTIFS('05_PUBLICATION_LOG'!$A$6:$A$45,"&lt;&gt;EXAMPLE-*",'05_PUBLICATION_LOG'!$L$6:$L$45,"*Exception claimed*",'05_PUBLICATION_LOG'!$Q$6:$Q$45,"Approved",'05_PUBLICATION_LOG'!$T$6:$T$45,"&lt;&gt;Current")+COUNTIFS('05_PUBLICATION_LOG'!$A$6:$A$45,"&lt;&gt;EXAMPLE-*",'05_PUBLICATION_LOG'!$L$6:$L$45,"*No label claimed*",'05_PUBLICATION_LOG'!$Q$6:$Q$45,"Approved",'05_PUBLICATION_LOG'!$T$6:$T$45,"&lt;&gt;Current")</f>
        <v/>
      </c>
      <c r="H10" s="500" t="n"/>
    </row>
    <row r="11">
      <c r="A11" s="501" t="n"/>
      <c r="B11" s="503" t="n"/>
      <c r="C11" s="501" t="n"/>
      <c r="D11" s="503" t="n"/>
      <c r="E11" s="501" t="n"/>
      <c r="F11" s="503" t="n"/>
      <c r="G11" s="501" t="n"/>
      <c r="H11" s="503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24" customHeight="1" s="342">
      <c r="A13" s="13" t="inlineStr">
        <is>
          <t>Computed readiness state</t>
        </is>
      </c>
    </row>
    <row r="14">
      <c r="A14" s="535">
        <f>IF('01_SYSTEM_PROFILE'!$F$15="INCOMPLETE — RESOLVE SCOPE QUESTIONS","NEEDS SCOPE REVIEW",IF(SUMPRODUCT(--((('02_CONTROL_MATRIX'!$C$6:$C$48="Binding law")+('02_CONTROL_MATRIX'!$C$6:$C$48="Binding condition")+('02_CONTROL_MATRIX'!$C$6:$C$48="Binding transition"))&gt;0),--('02_CONTROL_MATRIX'!$E$6:$E$48&lt;&gt;"Not applicable"),--('02_CONTROL_MATRIX'!$J$6:$J$48&lt;&gt;"Verified"))&gt;0,"NOT READY — OPEN BINDING CONTROLS",IF(G6&gt;0,"NOT READY — MISSING / STALE BINDING EVIDENCE",IF(C10&gt;0,"NOT READY — NOTICE / NOTICE-EVIDENCE ACTIONS",IF(E10&gt;0,"NOT READY — MARKING TEST / EVIDENCE ACTIONS",IF(G10&gt;0,"NOT READY — PUBLICATION LABEL / EVIDENCE ACTIONS",IF(A6=0,"NO ARTICLE 50 DUTIES IDENTIFIED — INDEPENDENT REVIEW","READY FOR INDEPENDENT REVIEW")))))))</f>
        <v/>
      </c>
      <c r="B14" s="536" t="n"/>
      <c r="C14" s="536" t="n"/>
      <c r="D14" s="536" t="n"/>
      <c r="E14" s="536" t="n"/>
      <c r="F14" s="536" t="n"/>
      <c r="G14" s="536" t="n"/>
      <c r="H14" s="537" t="n"/>
    </row>
    <row r="15">
      <c r="A15" s="538" t="n"/>
      <c r="H15" s="539" t="n"/>
    </row>
    <row r="16">
      <c r="A16" s="540" t="n"/>
      <c r="B16" s="541" t="n"/>
      <c r="C16" s="541" t="n"/>
      <c r="D16" s="541" t="n"/>
      <c r="E16" s="541" t="n"/>
      <c r="F16" s="541" t="n"/>
      <c r="G16" s="541" t="n"/>
      <c r="H16" s="54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24" customHeight="1" s="342">
      <c r="A18" s="13" t="inlineStr">
        <is>
          <t>Independent review and decision record</t>
        </is>
      </c>
    </row>
    <row r="19" ht="32" customHeight="1" s="342">
      <c r="A19" s="17" t="inlineStr">
        <is>
          <t>System / release</t>
        </is>
      </c>
      <c r="B19" s="511" t="n"/>
      <c r="C19" s="85">
        <f>IF('01_SYSTEM_PROFILE'!$B$7="","Enter system name in 01_SYSTEM_PROFILE",'01_SYSTEM_PROFILE'!$B$7&amp;IF('01_SYSTEM_PROFILE'!$B$8="",""," · "&amp;'01_SYSTEM_PROFILE'!$B$8)&amp;IF('01_SYSTEM_PROFILE'!$B$9="",""," · "&amp;'01_SYSTEM_PROFILE'!$B$9))</f>
        <v/>
      </c>
      <c r="D19" s="512" t="n"/>
      <c r="E19" s="512" t="n"/>
      <c r="F19" s="512" t="n"/>
      <c r="G19" s="512" t="n"/>
      <c r="H19" s="511" t="n"/>
    </row>
    <row r="20" ht="32" customHeight="1" s="342">
      <c r="A20" s="17" t="inlineStr">
        <is>
          <t>Prepared by</t>
        </is>
      </c>
      <c r="B20" s="511" t="n"/>
      <c r="C20" s="63" t="str"/>
      <c r="D20" s="526" t="n"/>
      <c r="E20" s="526" t="n"/>
      <c r="F20" s="526" t="n"/>
      <c r="G20" s="526" t="n"/>
      <c r="H20" s="527" t="n"/>
    </row>
    <row r="21" ht="32" customHeight="1" s="342">
      <c r="A21" s="17" t="inlineStr">
        <is>
          <t>Independent legal / compliance reviewer</t>
        </is>
      </c>
      <c r="B21" s="511" t="n"/>
      <c r="C21" s="63" t="str"/>
      <c r="D21" s="526" t="n"/>
      <c r="E21" s="526" t="n"/>
      <c r="F21" s="526" t="n"/>
      <c r="G21" s="526" t="n"/>
      <c r="H21" s="527" t="n"/>
    </row>
    <row r="22" ht="32" customHeight="1" s="342">
      <c r="A22" s="17" t="inlineStr">
        <is>
          <t>Privacy reviewer (where applicable)</t>
        </is>
      </c>
      <c r="B22" s="511" t="n"/>
      <c r="C22" s="63" t="str"/>
      <c r="D22" s="526" t="n"/>
      <c r="E22" s="526" t="n"/>
      <c r="F22" s="526" t="n"/>
      <c r="G22" s="526" t="n"/>
      <c r="H22" s="527" t="n"/>
    </row>
    <row r="23" ht="32" customHeight="1" s="342">
      <c r="A23" s="17" t="inlineStr">
        <is>
          <t>Product / engineering owner</t>
        </is>
      </c>
      <c r="B23" s="511" t="n"/>
      <c r="C23" s="63" t="str"/>
      <c r="D23" s="526" t="n"/>
      <c r="E23" s="526" t="n"/>
      <c r="F23" s="526" t="n"/>
      <c r="G23" s="526" t="n"/>
      <c r="H23" s="527" t="n"/>
    </row>
    <row r="24" ht="32" customHeight="1" s="342">
      <c r="A24" s="17" t="inlineStr">
        <is>
          <t>Review decision</t>
        </is>
      </c>
      <c r="B24" s="511" t="n"/>
      <c r="C24" s="63" t="inlineStr">
        <is>
          <t>Not reviewed</t>
        </is>
      </c>
      <c r="D24" s="526" t="n"/>
      <c r="E24" s="526" t="n"/>
      <c r="F24" s="526" t="n"/>
      <c r="G24" s="526" t="n"/>
      <c r="H24" s="527" t="n"/>
    </row>
    <row r="25" ht="32" customHeight="1" s="342">
      <c r="A25" s="17" t="inlineStr">
        <is>
          <t>Decision date</t>
        </is>
      </c>
      <c r="B25" s="511" t="n"/>
      <c r="C25" s="529" t="n"/>
      <c r="D25" s="526" t="n"/>
      <c r="E25" s="526" t="n"/>
      <c r="F25" s="526" t="n"/>
      <c r="G25" s="526" t="n"/>
      <c r="H25" s="527" t="n"/>
    </row>
    <row r="26" ht="52" customHeight="1" s="342">
      <c r="A26" s="17" t="inlineStr">
        <is>
          <t>Conditions / limitations</t>
        </is>
      </c>
      <c r="B26" s="511" t="n"/>
      <c r="C26" s="63" t="str"/>
      <c r="D26" s="526" t="n"/>
      <c r="E26" s="526" t="n"/>
      <c r="F26" s="526" t="n"/>
      <c r="G26" s="526" t="n"/>
      <c r="H26" s="527" t="n"/>
    </row>
    <row r="27" ht="32" customHeight="1" s="342">
      <c r="A27" s="17" t="inlineStr">
        <is>
          <t>Evidence pack / ticket reference</t>
        </is>
      </c>
      <c r="B27" s="511" t="n"/>
      <c r="C27" s="63" t="str"/>
      <c r="D27" s="526" t="n"/>
      <c r="E27" s="526" t="n"/>
      <c r="F27" s="526" t="n"/>
      <c r="G27" s="526" t="n"/>
      <c r="H27" s="527" t="n"/>
    </row>
    <row r="28" ht="32" customHeight="1" s="342">
      <c r="A28" s="17" t="inlineStr">
        <is>
          <t>Next scheduled review</t>
        </is>
      </c>
      <c r="B28" s="511" t="n"/>
      <c r="C28" s="543">
        <f>IF(C25="","",DATE(YEAR(C25)+1,MONTH(C25),DAY(C25)))</f>
        <v/>
      </c>
      <c r="D28" s="512" t="n"/>
      <c r="E28" s="512" t="n"/>
      <c r="F28" s="512" t="n"/>
      <c r="G28" s="512" t="n"/>
      <c r="H28" s="511" t="n"/>
    </row>
    <row r="29" ht="52" customHeight="1" s="342">
      <c r="A29" s="17" t="inlineStr">
        <is>
          <t>Material change triggers</t>
        </is>
      </c>
      <c r="B29" s="511" t="n"/>
      <c r="C29" s="63" t="inlineStr">
        <is>
          <t>Model/system update; detector or marking change; new channel/audience; relevant legal/guidance/state-of-art change; incident or substantiated complaint</t>
        </is>
      </c>
      <c r="D29" s="526" t="n"/>
      <c r="E29" s="526" t="n"/>
      <c r="F29" s="526" t="n"/>
      <c r="G29" s="526" t="n"/>
      <c r="H29" s="527" t="n"/>
    </row>
    <row r="30" ht="32" customHeight="1" s="342">
      <c r="A30" s="17" t="inlineStr">
        <is>
          <t>Approval / signature record</t>
        </is>
      </c>
      <c r="B30" s="511" t="n"/>
      <c r="C30" s="63" t="str"/>
      <c r="D30" s="526" t="n"/>
      <c r="E30" s="526" t="n"/>
      <c r="F30" s="526" t="n"/>
      <c r="G30" s="526" t="n"/>
      <c r="H30" s="527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544" t="inlineStr">
        <is>
          <t>Decision statement: The recorded decision reflects the evidence, system version, deployment facts and legal baseline available on the decision date. It is not a guarantee of continuing compliance. Reassess after a material change, expiry of evidence, a substantiated complaint, or a relevant legal/guidance/state-of-art update.</t>
        </is>
      </c>
      <c r="B32" s="499" t="n"/>
      <c r="C32" s="499" t="n"/>
      <c r="D32" s="499" t="n"/>
      <c r="E32" s="499" t="n"/>
      <c r="F32" s="499" t="n"/>
      <c r="G32" s="499" t="n"/>
      <c r="H32" s="500" t="n"/>
    </row>
    <row r="33">
      <c r="A33" s="509" t="n"/>
      <c r="H33" s="510" t="n"/>
    </row>
    <row r="34">
      <c r="A34" s="501" t="n"/>
      <c r="B34" s="502" t="n"/>
      <c r="C34" s="502" t="n"/>
      <c r="D34" s="502" t="n"/>
      <c r="E34" s="502" t="n"/>
      <c r="F34" s="502" t="n"/>
      <c r="G34" s="502" t="n"/>
      <c r="H34" s="503" t="n"/>
    </row>
  </sheetData>
  <mergeCells count="47">
    <mergeCell ref="C25:H25"/>
    <mergeCell ref="A24:B24"/>
    <mergeCell ref="A30:B30"/>
    <mergeCell ref="E6:F7"/>
    <mergeCell ref="G6:H7"/>
    <mergeCell ref="C22:H22"/>
    <mergeCell ref="C5:D5"/>
    <mergeCell ref="E5:F5"/>
    <mergeCell ref="A1:H1"/>
    <mergeCell ref="C21:H21"/>
    <mergeCell ref="A25:B25"/>
    <mergeCell ref="C27:H27"/>
    <mergeCell ref="C23:H23"/>
    <mergeCell ref="A10:B11"/>
    <mergeCell ref="C9:D9"/>
    <mergeCell ref="A27:B27"/>
    <mergeCell ref="E9:F9"/>
    <mergeCell ref="A18:H18"/>
    <mergeCell ref="A26:B26"/>
    <mergeCell ref="A3:H3"/>
    <mergeCell ref="C19:H19"/>
    <mergeCell ref="A21:B21"/>
    <mergeCell ref="C6:D7"/>
    <mergeCell ref="C28:H28"/>
    <mergeCell ref="A2:H2"/>
    <mergeCell ref="A5:B5"/>
    <mergeCell ref="G5:H5"/>
    <mergeCell ref="A23:B23"/>
    <mergeCell ref="C30:H30"/>
    <mergeCell ref="A22:B22"/>
    <mergeCell ref="A20:B20"/>
    <mergeCell ref="C24:H24"/>
    <mergeCell ref="A29:B29"/>
    <mergeCell ref="C10:D11"/>
    <mergeCell ref="A19:B19"/>
    <mergeCell ref="E10:F11"/>
    <mergeCell ref="G10:H11"/>
    <mergeCell ref="A6:B7"/>
    <mergeCell ref="A28:B28"/>
    <mergeCell ref="A14:H16"/>
    <mergeCell ref="A13:H13"/>
    <mergeCell ref="A32:H34"/>
    <mergeCell ref="C26:H26"/>
    <mergeCell ref="A9:B9"/>
    <mergeCell ref="G9:H9"/>
    <mergeCell ref="C29:H29"/>
    <mergeCell ref="C20:H20"/>
  </mergeCells>
  <conditionalFormatting sqref="E6:F7">
    <cfRule type="cellIs" priority="1" operator="greaterThan" dxfId="1">
      <formula>0</formula>
    </cfRule>
  </conditionalFormatting>
  <conditionalFormatting sqref="G6:H7">
    <cfRule type="cellIs" priority="2" operator="greaterThan" dxfId="2">
      <formula>0</formula>
    </cfRule>
  </conditionalFormatting>
  <conditionalFormatting sqref="C6:D7">
    <cfRule type="cellIs" priority="3" operator="greaterThan" dxfId="0">
      <formula>0</formula>
    </cfRule>
  </conditionalFormatting>
  <conditionalFormatting sqref="A14:H16">
    <cfRule type="containsText" priority="4" operator="containsText" dxfId="0" text="READY FOR"/>
    <cfRule type="containsText" priority="5" operator="containsText" dxfId="2" text="NO ARTICLE"/>
  </conditionalFormatting>
  <dataValidations count="1">
    <dataValidation sqref="C24" showDropDown="0" showInputMessage="0" showErrorMessage="0" allowBlank="0" type="list">
      <formula1>"Not reviewed,Approved,Approved with conditions,Rejected"</formula1>
    </dataValidation>
  </dataValidations>
  <pageMargins left="0.25" right="0.25" top="0.5" bottom="0.5" header="0.3" footer="0.3"/>
  <pageSetup orientation="portrait" fitToHeight="0" fitToWidth="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style="342" min="1" max="1"/>
    <col width="25" customWidth="1" style="342" min="2" max="2"/>
    <col width="36" customWidth="1" style="342" min="3" max="3"/>
    <col width="20" customWidth="1" style="342" min="4" max="4"/>
    <col width="44" customWidth="1" style="342" min="5" max="5"/>
    <col width="58" customWidth="1" style="342" min="6" max="6"/>
    <col width="38" customWidth="1" style="342" min="7" max="7"/>
  </cols>
  <sheetData>
    <row r="1" ht="30" customHeight="1" s="342">
      <c r="A1" s="4" t="inlineStr">
        <is>
          <t>Official Source &amp; Version Register</t>
        </is>
      </c>
    </row>
    <row r="2" ht="28" customHeight="1" s="342">
      <c r="A2" s="7" t="inlineStr">
        <is>
          <t>Keep this sheet under change control. Binding law, Commission guidance, voluntary Code measures and implementation aids have different legal status.</t>
        </is>
      </c>
    </row>
    <row r="3" ht="24" customHeight="1" s="342">
      <c r="A3" s="11" t="inlineStr">
        <is>
          <t>Plain-text official URLs are included for auditability · Baseline last checked 2026-09-04</t>
        </is>
      </c>
      <c r="B3" s="502" t="n"/>
      <c r="C3" s="502" t="n"/>
      <c r="D3" s="502" t="n"/>
      <c r="E3" s="502" t="n"/>
      <c r="F3" s="502" t="n"/>
      <c r="G3" s="502" t="n"/>
    </row>
    <row r="4">
      <c r="A4" s="2" t="n"/>
      <c r="B4" s="2" t="n"/>
      <c r="C4" s="2" t="n"/>
      <c r="D4" s="2" t="n"/>
      <c r="E4" s="2" t="n"/>
      <c r="F4" s="2" t="n"/>
      <c r="G4" s="2" t="n"/>
    </row>
    <row r="5" ht="32" customHeight="1" s="342">
      <c r="A5" s="29" t="inlineStr">
        <is>
          <t>Source ID</t>
        </is>
      </c>
      <c r="B5" s="29" t="inlineStr">
        <is>
          <t>Legal status</t>
        </is>
      </c>
      <c r="C5" s="29" t="inlineStr">
        <is>
          <t>Instrument / document</t>
        </is>
      </c>
      <c r="D5" s="29" t="inlineStr">
        <is>
          <t>Version / date</t>
        </is>
      </c>
      <c r="E5" s="29" t="inlineStr">
        <is>
          <t>Relevance</t>
        </is>
      </c>
      <c r="F5" s="29" t="inlineStr">
        <is>
          <t>Official URL</t>
        </is>
      </c>
      <c r="G5" s="29" t="inlineStr">
        <is>
          <t>Review note</t>
        </is>
      </c>
    </row>
    <row r="6" ht="58" customHeight="1" s="342">
      <c r="A6" s="41" t="inlineStr">
        <is>
          <t>L-001</t>
        </is>
      </c>
      <c r="B6" s="37" t="inlineStr">
        <is>
          <t>Binding EU law</t>
        </is>
      </c>
      <c r="C6" s="37" t="inlineStr">
        <is>
          <t>Regulation (EU) 2024/1689 — consolidated text</t>
        </is>
      </c>
      <c r="D6" s="37" t="inlineStr">
        <is>
          <t>Consolidated 2026-07-27</t>
        </is>
      </c>
      <c r="E6" s="37" t="inlineStr">
        <is>
          <t>Article 50 duties, Article 99 penalties and related definitions/recitals</t>
        </is>
      </c>
      <c r="F6" s="545" t="inlineStr">
        <is>
          <t>https://eur-lex.europa.eu/eli/reg/2024/1689/2026-07-27/eng</t>
        </is>
      </c>
      <c r="G6" s="38" t="inlineStr">
        <is>
          <t>Use the consolidated text and confirm later amendments before reliance.</t>
        </is>
      </c>
    </row>
    <row r="7" ht="58" customHeight="1" s="342">
      <c r="A7" s="41" t="inlineStr">
        <is>
          <t>L-002</t>
        </is>
      </c>
      <c r="B7" s="72" t="inlineStr">
        <is>
          <t>Binding amending EU law</t>
        </is>
      </c>
      <c r="C7" s="72" t="inlineStr">
        <is>
          <t>Regulation (EU) 2026/1744</t>
        </is>
      </c>
      <c r="D7" s="72" t="inlineStr">
        <is>
          <t>In force 2026-07-27</t>
        </is>
      </c>
      <c r="E7" s="72" t="inlineStr">
        <is>
          <t>Amendments and narrow Article 50(2) transition for pre-2026-08-02 systems</t>
        </is>
      </c>
      <c r="F7" s="545" t="inlineStr">
        <is>
          <t>https://eur-lex.europa.eu/eli/reg/2026/1744/oj/eng</t>
        </is>
      </c>
      <c r="G7" s="73" t="inlineStr">
        <is>
          <t>Does not move the general 2026-08-02 Article 50 application date.</t>
        </is>
      </c>
    </row>
    <row r="8" ht="58" customHeight="1" s="342">
      <c r="A8" s="41" t="inlineStr">
        <is>
          <t>G-001</t>
        </is>
      </c>
      <c r="B8" s="72" t="inlineStr">
        <is>
          <t>Commission guidelines — non-binding</t>
        </is>
      </c>
      <c r="C8" s="72" t="inlineStr">
        <is>
          <t>Guidelines on Article 50 transparency obligations</t>
        </is>
      </c>
      <c r="D8" s="72" t="inlineStr">
        <is>
          <t>Published 2026-07-20</t>
        </is>
      </c>
      <c r="E8" s="72" t="inlineStr">
        <is>
          <t>Scope, exceptions, first interaction/exposure, accessibility, examples and enforcement approach</t>
        </is>
      </c>
      <c r="F8" s="545" t="inlineStr">
        <is>
          <t>https://digital-strategy.ec.europa.eu/en/library/guidelines-transparency-obligations-providers-and-deployers-ai-systems</t>
        </is>
      </c>
      <c r="G8" s="73" t="inlineStr">
        <is>
          <t>Interpretive guidance; the Regulation prevails.</t>
        </is>
      </c>
    </row>
    <row r="9" ht="58" customHeight="1" s="342">
      <c r="A9" s="41" t="inlineStr">
        <is>
          <t>G-002</t>
        </is>
      </c>
      <c r="B9" s="72" t="inlineStr">
        <is>
          <t>Official Commission document</t>
        </is>
      </c>
      <c r="C9" s="72" t="inlineStr">
        <is>
          <t>Guidelines on the implementation of Article 50 — annex to C(2026) 5054 final</t>
        </is>
      </c>
      <c r="D9" s="72" t="inlineStr">
        <is>
          <t>2026-07-20 · Document 131215</t>
        </is>
      </c>
      <c r="E9" s="72" t="inlineStr">
        <is>
          <t>Official Guidelines annex used for paragraph references in this workbook</t>
        </is>
      </c>
      <c r="F9" s="545" t="inlineStr">
        <is>
          <t>https://ec.europa.eu/newsroom/dae/redirection/document/131215</t>
        </is>
      </c>
      <c r="G9" s="73" t="inlineStr">
        <is>
          <t>Distinguish this annex from the approval communication. Recheck every paragraph citation against this exact PDF before external distribution.</t>
        </is>
      </c>
    </row>
    <row r="10" ht="58" customHeight="1" s="342">
      <c r="A10" s="41" t="inlineStr">
        <is>
          <t>G-003</t>
        </is>
      </c>
      <c r="B10" s="72" t="inlineStr">
        <is>
          <t>Commission FAQ — non-binding</t>
        </is>
      </c>
      <c r="C10" s="72" t="inlineStr">
        <is>
          <t>Transparency obligations under Article 50 — FAQ</t>
        </is>
      </c>
      <c r="D10" s="72" t="inlineStr">
        <is>
          <t>Updated 2026-07-24</t>
        </is>
      </c>
      <c r="E10" s="72" t="inlineStr">
        <is>
          <t>Provider/deployer summary, application dates, grace period, enforcement and penalties</t>
        </is>
      </c>
      <c r="F10" s="545" t="inlineStr">
        <is>
          <t>https://digital-strategy.ec.europa.eu/en/faqs/transparency-obligations-under-article-50-ai-act</t>
        </is>
      </c>
      <c r="G10" s="73" t="inlineStr">
        <is>
          <t>Practical summary; resolve inconsistencies against binding text.</t>
        </is>
      </c>
    </row>
    <row r="11" ht="58" customHeight="1" s="342">
      <c r="A11" s="41" t="inlineStr">
        <is>
          <t>C-001</t>
        </is>
      </c>
      <c r="B11" s="72" t="inlineStr">
        <is>
          <t>Approved voluntary Code</t>
        </is>
      </c>
      <c r="C11" s="72" t="inlineStr">
        <is>
          <t>Code of Practice on Transparency of AI-generated Content</t>
        </is>
      </c>
      <c r="D11" s="72" t="inlineStr">
        <is>
          <t>Final/approved 2026</t>
        </is>
      </c>
      <c r="E11" s="72" t="inlineStr">
        <is>
          <t>Recognised voluntary compliance route for Article 50(2), (4) and (5)</t>
        </is>
      </c>
      <c r="F11" s="545" t="inlineStr">
        <is>
          <t>https://digital-strategy.ec.europa.eu/en/policies/code-practice-ai-generated-content</t>
        </is>
      </c>
      <c r="G11" s="73" t="inlineStr">
        <is>
          <t>Voluntary unless signed/adopted; does not replace the Act or guidelines.</t>
        </is>
      </c>
    </row>
    <row r="12" ht="58" customHeight="1" s="342">
      <c r="A12" s="41" t="inlineStr">
        <is>
          <t>C-002</t>
        </is>
      </c>
      <c r="B12" s="72" t="inlineStr">
        <is>
          <t>Official Code document</t>
        </is>
      </c>
      <c r="C12" s="72" t="inlineStr">
        <is>
          <t>Code of Practice — PDF</t>
        </is>
      </c>
      <c r="D12" s="72" t="inlineStr">
        <is>
          <t>Document 129555</t>
        </is>
      </c>
      <c r="E12" s="72" t="inlineStr">
        <is>
          <t>Provider marking/detection commitments and deployer labelling commitments</t>
        </is>
      </c>
      <c r="F12" s="545" t="inlineStr">
        <is>
          <t>https://ec.europa.eu/newsroom/dae/redirection/document/129555</t>
        </is>
      </c>
      <c r="G12" s="73" t="inlineStr">
        <is>
          <t>Used for Code measure references in 02_CONTROL_MATRIX.</t>
        </is>
      </c>
    </row>
    <row r="13" ht="58" customHeight="1" s="342">
      <c r="A13" s="41" t="inlineStr">
        <is>
          <t>I-001</t>
        </is>
      </c>
      <c r="B13" s="72" t="inlineStr">
        <is>
          <t>Commission implementation aid</t>
        </is>
      </c>
      <c r="C13" s="72" t="inlineStr">
        <is>
          <t>EU icons for labelling AI-generated content</t>
        </is>
      </c>
      <c r="D13" s="72" t="inlineStr">
        <is>
          <t>2026</t>
        </is>
      </c>
      <c r="E13" s="72" t="inlineStr">
        <is>
          <t>Optional EU label set for deployers; equivalent compliant labels remain possible</t>
        </is>
      </c>
      <c r="F13" s="545" t="inlineStr">
        <is>
          <t>https://digital-strategy.ec.europa.eu/en/policies/eu-icons-labelling-ai-generated-content</t>
        </is>
      </c>
      <c r="G13" s="73" t="inlineStr">
        <is>
          <t>Check licence, files and current usage instructions before production use.</t>
        </is>
      </c>
    </row>
    <row r="14" ht="58" customHeight="1" s="342">
      <c r="A14" s="41" t="inlineStr">
        <is>
          <t>L-003</t>
        </is>
      </c>
      <c r="B14" s="72" t="inlineStr">
        <is>
          <t>Binding EU law</t>
        </is>
      </c>
      <c r="C14" s="72" t="inlineStr">
        <is>
          <t>Regulation (EU) 2016/679 — GDPR</t>
        </is>
      </c>
      <c r="D14" s="72" t="inlineStr">
        <is>
          <t>Current consolidated version</t>
        </is>
      </c>
      <c r="E14" s="72" t="inlineStr">
        <is>
          <t>Personal-data processing relevant to Article 50(3) and technical provenance/logging</t>
        </is>
      </c>
      <c r="F14" s="545" t="inlineStr">
        <is>
          <t>https://eur-lex.europa.eu/eli/reg/2016/679/oj/eng</t>
        </is>
      </c>
      <c r="G14" s="73" t="inlineStr">
        <is>
          <t>Complete a separate privacy assessment; this workbook is not a GDPR checklist.</t>
        </is>
      </c>
    </row>
    <row r="15" ht="58" customHeight="1" s="342">
      <c r="A15" s="41" t="inlineStr">
        <is>
          <t>L-004</t>
        </is>
      </c>
      <c r="B15" s="72" t="inlineStr">
        <is>
          <t>Binding EU law</t>
        </is>
      </c>
      <c r="C15" s="72" t="inlineStr">
        <is>
          <t>Regulation (EU) 2018/1725</t>
        </is>
      </c>
      <c r="D15" s="72" t="inlineStr">
        <is>
          <t>Current consolidated version</t>
        </is>
      </c>
      <c r="E15" s="72" t="inlineStr">
        <is>
          <t>Data protection for Union institutions, explicitly referenced in Article 50(3)</t>
        </is>
      </c>
      <c r="F15" s="545" t="inlineStr">
        <is>
          <t>https://eur-lex.europa.eu/eli/reg/2018/1725/oj/eng</t>
        </is>
      </c>
      <c r="G15" s="73" t="inlineStr">
        <is>
          <t>Apply where relevant.</t>
        </is>
      </c>
    </row>
    <row r="16" ht="58" customHeight="1" s="342">
      <c r="A16" s="41" t="inlineStr">
        <is>
          <t>L-005</t>
        </is>
      </c>
      <c r="B16" s="72" t="inlineStr">
        <is>
          <t>Binding EU law</t>
        </is>
      </c>
      <c r="C16" s="72" t="inlineStr">
        <is>
          <t>Directive (EU) 2016/680</t>
        </is>
      </c>
      <c r="D16" s="72" t="inlineStr">
        <is>
          <t>Current consolidated version</t>
        </is>
      </c>
      <c r="E16" s="72" t="inlineStr">
        <is>
          <t>Law-enforcement data protection, explicitly referenced in Article 50(3)</t>
        </is>
      </c>
      <c r="F16" s="545" t="inlineStr">
        <is>
          <t>https://eur-lex.europa.eu/eli/dir/2016/680/oj/eng</t>
        </is>
      </c>
      <c r="G16" s="73" t="inlineStr">
        <is>
          <t>Apply with national transposition where relevant.</t>
        </is>
      </c>
    </row>
    <row r="17" ht="58" customHeight="1" s="342">
      <c r="A17" s="41" t="inlineStr">
        <is>
          <t>L-006</t>
        </is>
      </c>
      <c r="B17" s="72" t="inlineStr">
        <is>
          <t>Binding EU law</t>
        </is>
      </c>
      <c r="C17" s="72" t="inlineStr">
        <is>
          <t>Directive (EU) 2016/2102</t>
        </is>
      </c>
      <c r="D17" s="72" t="inlineStr">
        <is>
          <t>Current consolidated version</t>
        </is>
      </c>
      <c r="E17" s="72" t="inlineStr">
        <is>
          <t>Accessibility of public-sector websites/mobile applications</t>
        </is>
      </c>
      <c r="F17" s="545" t="inlineStr">
        <is>
          <t>https://eur-lex.europa.eu/eli/dir/2016/2102/oj/eng</t>
        </is>
      </c>
      <c r="G17" s="73" t="inlineStr">
        <is>
          <t>Article 50(5) does not create a new accessibility regime; identify applicable law.</t>
        </is>
      </c>
    </row>
    <row r="18" ht="58" customHeight="1" s="342">
      <c r="A18" s="41" t="inlineStr">
        <is>
          <t>L-007</t>
        </is>
      </c>
      <c r="B18" s="72" t="inlineStr">
        <is>
          <t>Binding EU law</t>
        </is>
      </c>
      <c r="C18" s="72" t="inlineStr">
        <is>
          <t>Directive (EU) 2019/882 — European Accessibility Act</t>
        </is>
      </c>
      <c r="D18" s="72" t="inlineStr">
        <is>
          <t>Current consolidated version</t>
        </is>
      </c>
      <c r="E18" s="72" t="inlineStr">
        <is>
          <t>Accessibility requirements for covered products/services</t>
        </is>
      </c>
      <c r="F18" s="545" t="inlineStr">
        <is>
          <t>https://eur-lex.europa.eu/eli/dir/2019/882/oj/eng</t>
        </is>
      </c>
      <c r="G18" s="73" t="inlineStr">
        <is>
          <t>Assess product/service scope and national transposition.</t>
        </is>
      </c>
    </row>
    <row r="19" ht="58" customHeight="1" s="342">
      <c r="A19" s="41" t="inlineStr">
        <is>
          <t>L-008</t>
        </is>
      </c>
      <c r="B19" s="72" t="inlineStr">
        <is>
          <t>Binding EU law</t>
        </is>
      </c>
      <c r="C19" s="72" t="inlineStr">
        <is>
          <t>Regulation (EU) 2024/1083 — European Media Freedom Act</t>
        </is>
      </c>
      <c r="D19" s="72" t="inlineStr">
        <is>
          <t>Current consolidated version</t>
        </is>
      </c>
      <c r="E19" s="72" t="inlineStr">
        <is>
          <t>Related editorial-responsibility context for media service providers</t>
        </is>
      </c>
      <c r="F19" s="545" t="inlineStr">
        <is>
          <t>https://eur-lex.europa.eu/eli/reg/2024/1083/oj/eng</t>
        </is>
      </c>
      <c r="G19" s="73" t="inlineStr">
        <is>
          <t>Article 50 remains distinct; use sector-specific review.</t>
        </is>
      </c>
    </row>
    <row r="20" ht="54" customHeight="1" s="342">
      <c r="A20" s="199" t="inlineStr">
        <is>
          <t>G-004</t>
        </is>
      </c>
      <c r="B20" s="199" t="inlineStr">
        <is>
          <t>Official Commission document</t>
        </is>
      </c>
      <c r="C20" s="199" t="inlineStr">
        <is>
          <t>Commission communication approving the Article 50 Guidelines</t>
        </is>
      </c>
      <c r="D20" s="199" t="inlineStr">
        <is>
          <t>C(2026) 5054 final · Document 131214</t>
        </is>
      </c>
      <c r="E20" s="199" t="inlineStr">
        <is>
          <t>Formal approval instrument; the substantive Guidelines are in the annex/document 131215</t>
        </is>
      </c>
      <c r="F20" s="545" t="inlineStr">
        <is>
          <t>https://ec.europa.eu/newsroom/dae/redirection/document/131214</t>
        </is>
      </c>
      <c r="G20" s="199" t="inlineStr">
        <is>
          <t>Keep the communication and annex separately identifiable for citation and version control.</t>
        </is>
      </c>
    </row>
    <row r="21" ht="54" customHeight="1" s="342">
      <c r="A21" s="199" t="inlineStr">
        <is>
          <t>L-009</t>
        </is>
      </c>
      <c r="B21" s="199" t="inlineStr">
        <is>
          <t>Binding amending EU law — cross-law alert</t>
        </is>
      </c>
      <c r="C21" s="199" t="inlineStr">
        <is>
          <t>Regulation (EU) 2026/1744 — Article 5(1)(ba)–(bb) checkpoint</t>
        </is>
      </c>
      <c r="D21" s="199" t="inlineStr">
        <is>
          <t>Applies 2026-12-02</t>
        </is>
      </c>
      <c r="E21" s="199" t="inlineStr">
        <is>
          <t>New prohibited-practice checkpoint for specified sexual/intimate content categories; outside this Article 50 assessment</t>
        </is>
      </c>
      <c r="F21" s="545" t="inlineStr">
        <is>
          <t>https://eur-lex.europa.eu/eli/reg/2026/1744/oj/eng</t>
        </is>
      </c>
      <c r="G21" s="199" t="inlineStr">
        <is>
          <t>Perform a separate Article 5 assessment; an Article 50 disclosure cannot cure a prohibited practice.</t>
        </is>
      </c>
    </row>
  </sheetData>
  <autoFilter ref="A5:G21"/>
  <mergeCells count="3">
    <mergeCell ref="A3:G3"/>
    <mergeCell ref="A2:G2"/>
    <mergeCell ref="A1:G1"/>
  </mergeCells>
  <hyperlinks>
    <hyperlink xmlns:r="http://schemas.openxmlformats.org/officeDocument/2006/relationships" ref="F6" r:id="rId1"/>
    <hyperlink xmlns:r="http://schemas.openxmlformats.org/officeDocument/2006/relationships" ref="F7" r:id="rId2"/>
    <hyperlink xmlns:r="http://schemas.openxmlformats.org/officeDocument/2006/relationships" ref="F8" r:id="rId3"/>
    <hyperlink xmlns:r="http://schemas.openxmlformats.org/officeDocument/2006/relationships" ref="F9" r:id="rId4"/>
    <hyperlink xmlns:r="http://schemas.openxmlformats.org/officeDocument/2006/relationships" ref="F10" r:id="rId5"/>
    <hyperlink xmlns:r="http://schemas.openxmlformats.org/officeDocument/2006/relationships" ref="F11" r:id="rId6"/>
    <hyperlink xmlns:r="http://schemas.openxmlformats.org/officeDocument/2006/relationships" ref="F12" r:id="rId7"/>
    <hyperlink xmlns:r="http://schemas.openxmlformats.org/officeDocument/2006/relationships" ref="F13" r:id="rId8"/>
    <hyperlink xmlns:r="http://schemas.openxmlformats.org/officeDocument/2006/relationships" ref="F14" r:id="rId9"/>
    <hyperlink xmlns:r="http://schemas.openxmlformats.org/officeDocument/2006/relationships" ref="F15" r:id="rId10"/>
    <hyperlink xmlns:r="http://schemas.openxmlformats.org/officeDocument/2006/relationships" ref="F16" r:id="rId11"/>
    <hyperlink xmlns:r="http://schemas.openxmlformats.org/officeDocument/2006/relationships" ref="F17" r:id="rId12"/>
    <hyperlink xmlns:r="http://schemas.openxmlformats.org/officeDocument/2006/relationships" ref="F18" r:id="rId13"/>
    <hyperlink xmlns:r="http://schemas.openxmlformats.org/officeDocument/2006/relationships" ref="F19" r:id="rId14"/>
    <hyperlink xmlns:r="http://schemas.openxmlformats.org/officeDocument/2006/relationships" ref="F20" r:id="rId15"/>
    <hyperlink xmlns:r="http://schemas.openxmlformats.org/officeDocument/2006/relationships" ref="F21" r:id="rId16"/>
  </hyperlinks>
  <pageMargins left="0.25" right="0.25" top="0.5" bottom="0.5" header="0.3" footer="0.3"/>
  <pageSetup orientation="portrait" fitToHeight="0" fitToWidth="1"/>
  <tableParts count="1">
    <tablePart xmlns:r="http://schemas.openxmlformats.org/officeDocument/2006/relationships" r:id="rId17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Article50 Transparency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2026-09-06T12:57:29Z</dcterms:created>
  <dcterms:modified xmlns:dcterms="http://purl.org/dc/terms/" xmlns:xsi="http://www.w3.org/2001/XMLSchema-instance" xsi:type="dcterms:W3CDTF">2026-09-06T12:57:29Z</dcterms:modified>
  <cp:lastModifiedBy>AZComply</cp:lastModifiedBy>
</cp:coreProperties>
</file>