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MANIFEST_LIBRARY" sheetId="2" state="visible" r:id="rId2"/>
    <sheet xmlns:r="http://schemas.openxmlformats.org/officeDocument/2006/relationships" name="02_SYSTEM_PROFILE" sheetId="3" state="visible" r:id="rId3"/>
    <sheet xmlns:r="http://schemas.openxmlformats.org/officeDocument/2006/relationships" name="03_COMPONENT_REGISTER" sheetId="4" state="visible" r:id="rId4"/>
    <sheet xmlns:r="http://schemas.openxmlformats.org/officeDocument/2006/relationships" name="04_SCOPE_CLASSIFICATION" sheetId="5" state="visible" r:id="rId5"/>
    <sheet xmlns:r="http://schemas.openxmlformats.org/officeDocument/2006/relationships" name="05_OBLIGATION_GRAPH" sheetId="6" state="visible" r:id="rId6"/>
    <sheet xmlns:r="http://schemas.openxmlformats.org/officeDocument/2006/relationships" name="06_CONTROL_PACK_REGISTER" sheetId="7" state="visible" r:id="rId7"/>
    <sheet xmlns:r="http://schemas.openxmlformats.org/officeDocument/2006/relationships" name="07_EVIDENCE_VAULT" sheetId="8" state="visible" r:id="rId8"/>
    <sheet xmlns:r="http://schemas.openxmlformats.org/officeDocument/2006/relationships" name="08_EVIDENCE_LINKS" sheetId="9" state="visible" r:id="rId9"/>
    <sheet xmlns:r="http://schemas.openxmlformats.org/officeDocument/2006/relationships" name="09_ACTION_REGISTER" sheetId="10" state="visible" r:id="rId10"/>
    <sheet xmlns:r="http://schemas.openxmlformats.org/officeDocument/2006/relationships" name="10_CHANGE_IMPACT" sheetId="11" state="visible" r:id="rId11"/>
    <sheet xmlns:r="http://schemas.openxmlformats.org/officeDocument/2006/relationships" name="11_CONTROL_TOWER" sheetId="12" state="visible" r:id="rId12"/>
    <sheet xmlns:r="http://schemas.openxmlformats.org/officeDocument/2006/relationships" name="12_REVIEW_SIGNOFF" sheetId="13" state="visible" r:id="rId13"/>
    <sheet xmlns:r="http://schemas.openxmlformats.org/officeDocument/2006/relationships" name="13_SOURCE_REGISTER" sheetId="14" state="visible" r:id="rId14"/>
  </sheets>
  <definedNames>
    <definedName name="_xlnm.Print_Area" localSheetId="0">'00_README'!$A$1:$C$45</definedName>
    <definedName name="_xlnm._FilterDatabase" localSheetId="1" hidden="1">'01_MANIFEST_LIBRARY'!$A$4:$L$35</definedName>
    <definedName name="_xlnm.Print_Titles" localSheetId="1">'01_MANIFEST_LIBRARY'!$4:$4</definedName>
    <definedName name="_xlnm.Print_Area" localSheetId="1">'01_MANIFEST_LIBRARY'!$A$1:$L$35</definedName>
    <definedName name="_xlnm.Print_Area" localSheetId="2">'02_SYSTEM_PROFILE'!$A$1:$D$53</definedName>
    <definedName name="_xlnm._FilterDatabase" localSheetId="3" hidden="1">'03_COMPONENT_REGISTER'!$A$4:$AB$34</definedName>
    <definedName name="_xlnm.Print_Titles" localSheetId="3">'03_COMPONENT_REGISTER'!$4:$4</definedName>
    <definedName name="_xlnm.Print_Area" localSheetId="3">'03_COMPONENT_REGISTER'!$A$1:$AB$34</definedName>
    <definedName name="_xlnm._FilterDatabase" localSheetId="4" hidden="1">'04_SCOPE_CLASSIFICATION'!$A$4:$AA$35</definedName>
    <definedName name="_xlnm.Print_Titles" localSheetId="4">'04_SCOPE_CLASSIFICATION'!$4:$4</definedName>
    <definedName name="_xlnm.Print_Area" localSheetId="4">'04_SCOPE_CLASSIFICATION'!$A$1:$AA$35</definedName>
    <definedName name="_xlnm._FilterDatabase" localSheetId="5" hidden="1">'05_OBLIGATION_GRAPH'!$A$4:$S$531</definedName>
    <definedName name="_xlnm.Print_Titles" localSheetId="5">'05_OBLIGATION_GRAPH'!$4:$4</definedName>
    <definedName name="_xlnm.Print_Area" localSheetId="5">'05_OBLIGATION_GRAPH'!$A$1:$S$531</definedName>
    <definedName name="_xlnm._FilterDatabase" localSheetId="6" hidden="1">'06_CONTROL_PACK_REGISTER'!$A$4:$O$225</definedName>
    <definedName name="_xlnm.Print_Titles" localSheetId="6">'06_CONTROL_PACK_REGISTER'!$4:$4</definedName>
    <definedName name="_xlnm.Print_Area" localSheetId="6">'06_CONTROL_PACK_REGISTER'!$A$1:$O$225</definedName>
    <definedName name="_xlnm._FilterDatabase" localSheetId="7" hidden="1">'07_EVIDENCE_VAULT'!$A$4:$V$304</definedName>
    <definedName name="_xlnm.Print_Titles" localSheetId="7">'07_EVIDENCE_VAULT'!$4:$4</definedName>
    <definedName name="_xlnm.Print_Area" localSheetId="7">'07_EVIDENCE_VAULT'!$A$1:$V$304</definedName>
    <definedName name="_xlnm._FilterDatabase" localSheetId="8" hidden="1">'08_EVIDENCE_LINKS'!$A$4:$S$304</definedName>
    <definedName name="_xlnm.Print_Titles" localSheetId="8">'08_EVIDENCE_LINKS'!$4:$4</definedName>
    <definedName name="_xlnm.Print_Area" localSheetId="8">'08_EVIDENCE_LINKS'!$A$1:$S$304</definedName>
    <definedName name="_xlnm._FilterDatabase" localSheetId="9" hidden="1">'09_ACTION_REGISTER'!$A$4:$S$154</definedName>
    <definedName name="_xlnm.Print_Titles" localSheetId="9">'09_ACTION_REGISTER'!$4:$4</definedName>
    <definedName name="_xlnm.Print_Area" localSheetId="9">'09_ACTION_REGISTER'!$A$1:$S$154</definedName>
    <definedName name="_xlnm._FilterDatabase" localSheetId="10" hidden="1">'10_CHANGE_IMPACT'!$A$4:$Q$104</definedName>
    <definedName name="_xlnm.Print_Titles" localSheetId="10">'10_CHANGE_IMPACT'!$4:$4</definedName>
    <definedName name="_xlnm.Print_Area" localSheetId="10">'10_CHANGE_IMPACT'!$A$1:$Q$104</definedName>
    <definedName name="_xlnm.Print_Area" localSheetId="11">'11_CONTROL_TOWER'!$A$1:$F$69</definedName>
    <definedName name="_xlnm.Print_Area" localSheetId="12">'12_REVIEW_SIGNOFF'!$A$1:$E$33</definedName>
    <definedName name="_xlnm._FilterDatabase" localSheetId="13" hidden="1">'13_SOURCE_REGISTER'!$A$4:$F$10</definedName>
    <definedName name="_xlnm.Print_Titles" localSheetId="13">'13_SOURCE_REGISTER'!$4:$4</definedName>
    <definedName name="_xlnm.Print_Area" localSheetId="13">'13_SOURCE_REGISTER'!$A$1:$F$10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10">
    <font>
      <name val="Carlito"/>
      <sz val="11"/>
    </font>
    <font>
      <name val="Carlito"/>
      <b val="1"/>
      <color rgb="FFFFFFFF"/>
      <sz val="20"/>
    </font>
    <font>
      <name val="Carlito"/>
      <i val="1"/>
      <color rgb="FF0B1F3A"/>
      <sz val="10"/>
    </font>
    <font>
      <name val="Carlito"/>
      <b val="1"/>
      <color rgb="FF0B1F3A"/>
      <sz val="12"/>
    </font>
    <font>
      <name val="Carlito"/>
      <b val="1"/>
      <color rgb="FFFFFFFF"/>
      <sz val="11"/>
    </font>
    <font>
      <name val="Carlito"/>
      <b val="1"/>
      <color rgb="FF0B1F3A"/>
      <sz val="11"/>
    </font>
    <font>
      <name val="Carlito"/>
      <b val="1"/>
      <color rgb="FF0B1F3A"/>
      <sz val="16"/>
    </font>
    <font>
      <name val="Carlito"/>
      <b val="1"/>
      <color rgb="FFFFFFFF"/>
      <sz val="16"/>
    </font>
    <font>
      <name val="Carlito"/>
      <b val="1"/>
      <color rgb="FF0B1F3A"/>
      <sz val="15"/>
    </font>
    <font>
      <name val="Calibri"/>
      <family val="2"/>
      <color theme="10"/>
      <sz val="12"/>
      <scheme val="minor"/>
    </font>
  </fonts>
  <fills count="34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CE8D5"/>
      </patternFill>
    </fill>
    <fill>
      <patternFill patternType="solid">
        <fgColor rgb="FFFFF2CC"/>
      </patternFill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FF2CC"/>
      </patternFill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1F5EFF"/>
      </patternFill>
    </fill>
    <fill>
      <patternFill patternType="solid">
        <fgColor rgb="FFFFF2CC"/>
      </patternFill>
    </fill>
    <fill>
      <patternFill patternType="solid">
        <fgColor rgb="FF1F5EFF"/>
      </patternFill>
    </fill>
    <fill>
      <patternFill patternType="solid">
        <fgColor rgb="FF0B1F3A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EAF1FF"/>
      </patternFill>
    </fill>
    <fill>
      <patternFill patternType="solid">
        <fgColor rgb="FF0B1F3A"/>
      </patternFill>
    </fill>
    <fill>
      <patternFill patternType="solid">
        <fgColor rgb="FF1F5EFF"/>
      </patternFill>
    </fill>
    <fill>
      <patternFill patternType="solid">
        <fgColor rgb="FFFFF2CC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EAF1FF"/>
      </patternFill>
    </fill>
    <fill>
      <patternFill patternType="solid">
        <fgColor rgb="FF0B1F3A"/>
      </patternFill>
    </fill>
    <fill>
      <patternFill patternType="solid">
        <fgColor rgb="FF1F5EFF"/>
      </patternFill>
    </fill>
    <fill>
      <patternFill patternType="solid">
        <fgColor rgb="FFFFF2CC"/>
      </patternFill>
    </fill>
    <fill>
      <patternFill patternType="solid">
        <fgColor rgb="FFEAF1FF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208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center"/>
    </xf>
    <xf numFmtId="0" fontId="0" fillId="3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vertical="center"/>
    </xf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vertical="center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vertical="center"/>
    </xf>
    <xf numFmtId="0" fontId="0" fillId="5" borderId="0" pivotButton="0" quotePrefix="0" xfId="0"/>
    <xf numFmtId="0" fontId="4" fillId="5" borderId="0" pivotButton="0" quotePrefix="0" xfId="0"/>
    <xf numFmtId="0" fontId="4" fillId="5" borderId="0" applyAlignment="1" pivotButton="0" quotePrefix="0" xfId="0">
      <alignment vertical="center"/>
    </xf>
    <xf numFmtId="0" fontId="0" fillId="5" borderId="1" pivotButton="0" quotePrefix="0" xfId="0"/>
    <xf numFmtId="0" fontId="4" fillId="5" borderId="1" pivotButton="0" quotePrefix="0" xfId="0"/>
    <xf numFmtId="0" fontId="4" fillId="5" borderId="1" applyAlignment="1" pivotButton="0" quotePrefix="0" xfId="0">
      <alignment vertical="center"/>
    </xf>
    <xf numFmtId="0" fontId="0" fillId="6" borderId="0" pivotButton="0" quotePrefix="0" xfId="0"/>
    <xf numFmtId="0" fontId="5" fillId="6" borderId="0" pivotButton="0" quotePrefix="0" xfId="0"/>
    <xf numFmtId="0" fontId="0" fillId="6" borderId="1" pivotButton="0" quotePrefix="0" xfId="0"/>
    <xf numFmtId="0" fontId="5" fillId="6" borderId="1" pivotButton="0" quotePrefix="0" xfId="0"/>
    <xf numFmtId="0" fontId="4" fillId="2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5" fillId="3" borderId="1" pivotButton="0" quotePrefix="0" xfId="0"/>
    <xf numFmtId="0" fontId="0" fillId="7" borderId="0" pivotButton="0" quotePrefix="0" xfId="0"/>
    <xf numFmtId="0" fontId="5" fillId="7" borderId="0" pivotButton="0" quotePrefix="0" xfId="0"/>
    <xf numFmtId="0" fontId="5" fillId="7" borderId="0" applyAlignment="1" pivotButton="0" quotePrefix="0" xfId="0">
      <alignment vertical="center"/>
    </xf>
    <xf numFmtId="0" fontId="0" fillId="7" borderId="1" pivotButton="0" quotePrefix="0" xfId="0"/>
    <xf numFmtId="0" fontId="5" fillId="7" borderId="1" pivotButton="0" quotePrefix="0" xfId="0"/>
    <xf numFmtId="0" fontId="5" fillId="7" borderId="1" applyAlignment="1" pivotButton="0" quotePrefix="0" xfId="0">
      <alignment vertical="center"/>
    </xf>
    <xf numFmtId="0" fontId="4" fillId="2" borderId="0" applyAlignment="1" pivotButton="0" quotePrefix="0" xfId="0">
      <alignment wrapText="1"/>
    </xf>
    <xf numFmtId="0" fontId="4" fillId="2" borderId="0" applyAlignment="1" pivotButton="0" quotePrefix="0" xfId="0">
      <alignment horizontal="center" wrapText="1"/>
    </xf>
    <xf numFmtId="0" fontId="4" fillId="2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wrapText="1"/>
    </xf>
    <xf numFmtId="0" fontId="4" fillId="2" borderId="1" applyAlignment="1" pivotButton="0" quotePrefix="0" xfId="0">
      <alignment horizontal="center" wrapText="1"/>
    </xf>
    <xf numFmtId="0" fontId="4" fillId="2" borderId="1" applyAlignment="1" pivotButton="0" quotePrefix="0" xfId="0">
      <alignment horizontal="center" vertical="center" wrapText="1"/>
    </xf>
    <xf numFmtId="0" fontId="0" fillId="8" borderId="0" pivotButton="0" quotePrefix="0" xfId="0"/>
    <xf numFmtId="0" fontId="0" fillId="8" borderId="1" pivotButton="0" quotePrefix="0" xfId="0"/>
    <xf numFmtId="164" fontId="0" fillId="8" borderId="0" pivotButton="0" quotePrefix="0" xfId="0"/>
    <xf numFmtId="164" fontId="0" fillId="8" borderId="1" pivotButton="0" quotePrefix="0" xfId="0"/>
    <xf numFmtId="0" fontId="0" fillId="0" borderId="0" pivotButton="0" quotePrefix="0" xfId="0"/>
    <xf numFmtId="0" fontId="0" fillId="9" borderId="0" pivotButton="0" quotePrefix="0" xfId="0"/>
    <xf numFmtId="0" fontId="1" fillId="9" borderId="0" pivotButton="0" quotePrefix="0" xfId="0"/>
    <xf numFmtId="0" fontId="1" fillId="9" borderId="0" applyAlignment="1" pivotButton="0" quotePrefix="0" xfId="0">
      <alignment vertical="center"/>
    </xf>
    <xf numFmtId="0" fontId="0" fillId="10" borderId="0" pivotButton="0" quotePrefix="0" xfId="0"/>
    <xf numFmtId="0" fontId="2" fillId="10" borderId="0" pivotButton="0" quotePrefix="0" xfId="0"/>
    <xf numFmtId="0" fontId="2" fillId="10" borderId="0" applyAlignment="1" pivotButton="0" quotePrefix="0" xfId="0">
      <alignment vertical="center"/>
    </xf>
    <xf numFmtId="0" fontId="4" fillId="9" borderId="0" pivotButton="0" quotePrefix="0" xfId="0"/>
    <xf numFmtId="0" fontId="4" fillId="9" borderId="0" applyAlignment="1" pivotButton="0" quotePrefix="0" xfId="0">
      <alignment wrapText="1"/>
    </xf>
    <xf numFmtId="0" fontId="4" fillId="9" borderId="0" applyAlignment="1" pivotButton="0" quotePrefix="0" xfId="0">
      <alignment horizontal="center" wrapText="1"/>
    </xf>
    <xf numFmtId="0" fontId="4" fillId="9" borderId="0" applyAlignment="1" pivotButton="0" quotePrefix="0" xfId="0">
      <alignment horizontal="center" vertical="center" wrapText="1"/>
    </xf>
    <xf numFmtId="0" fontId="0" fillId="11" borderId="0" pivotButton="0" quotePrefix="0" xfId="0"/>
    <xf numFmtId="164" fontId="0" fillId="11" borderId="0" pivotButton="0" quotePrefix="0" xfId="0"/>
    <xf numFmtId="0" fontId="0" fillId="12" borderId="0" pivotButton="0" quotePrefix="0" xfId="0"/>
    <xf numFmtId="0" fontId="1" fillId="12" borderId="0" pivotButton="0" quotePrefix="0" xfId="0"/>
    <xf numFmtId="0" fontId="1" fillId="12" borderId="0" applyAlignment="1" pivotButton="0" quotePrefix="0" xfId="0">
      <alignment vertical="center"/>
    </xf>
    <xf numFmtId="0" fontId="0" fillId="13" borderId="0" pivotButton="0" quotePrefix="0" xfId="0"/>
    <xf numFmtId="0" fontId="2" fillId="13" borderId="0" pivotButton="0" quotePrefix="0" xfId="0"/>
    <xf numFmtId="0" fontId="2" fillId="13" borderId="0" applyAlignment="1" pivotButton="0" quotePrefix="0" xfId="0">
      <alignment vertical="center"/>
    </xf>
    <xf numFmtId="0" fontId="0" fillId="14" borderId="0" pivotButton="0" quotePrefix="0" xfId="0"/>
    <xf numFmtId="0" fontId="4" fillId="14" borderId="0" pivotButton="0" quotePrefix="0" xfId="0"/>
    <xf numFmtId="0" fontId="4" fillId="14" borderId="0" applyAlignment="1" pivotButton="0" quotePrefix="0" xfId="0">
      <alignment vertical="center"/>
    </xf>
    <xf numFmtId="0" fontId="4" fillId="12" borderId="0" pivotButton="0" quotePrefix="0" xfId="0"/>
    <xf numFmtId="0" fontId="4" fillId="12" borderId="0" applyAlignment="1" pivotButton="0" quotePrefix="0" xfId="0">
      <alignment wrapText="1"/>
    </xf>
    <xf numFmtId="0" fontId="4" fillId="12" borderId="0" applyAlignment="1" pivotButton="0" quotePrefix="0" xfId="0">
      <alignment horizontal="center" wrapText="1"/>
    </xf>
    <xf numFmtId="0" fontId="4" fillId="12" borderId="0" applyAlignment="1" pivotButton="0" quotePrefix="0" xfId="0">
      <alignment horizontal="center" vertical="center" wrapText="1"/>
    </xf>
    <xf numFmtId="0" fontId="0" fillId="15" borderId="0" pivotButton="0" quotePrefix="0" xfId="0"/>
    <xf numFmtId="164" fontId="0" fillId="15" borderId="0" pivotButton="0" quotePrefix="0" xfId="0"/>
    <xf numFmtId="0" fontId="5" fillId="13" borderId="0" pivotButton="0" quotePrefix="0" xfId="0"/>
    <xf numFmtId="0" fontId="6" fillId="13" borderId="0" pivotButton="0" quotePrefix="0" xfId="0"/>
    <xf numFmtId="0" fontId="6" fillId="13" borderId="0" applyAlignment="1" pivotButton="0" quotePrefix="0" xfId="0">
      <alignment wrapText="1"/>
    </xf>
    <xf numFmtId="0" fontId="6" fillId="13" borderId="0" applyAlignment="1" pivotButton="0" quotePrefix="0" xfId="0">
      <alignment horizontal="center" wrapText="1"/>
    </xf>
    <xf numFmtId="0" fontId="6" fillId="13" borderId="0" applyAlignment="1" pivotButton="0" quotePrefix="0" xfId="0">
      <alignment horizontal="center" vertical="center" wrapText="1"/>
    </xf>
    <xf numFmtId="0" fontId="6" fillId="3" borderId="0" pivotButton="0" quotePrefix="0" xfId="0"/>
    <xf numFmtId="0" fontId="6" fillId="3" borderId="0" applyAlignment="1" pivotButton="0" quotePrefix="0" xfId="0">
      <alignment wrapText="1"/>
    </xf>
    <xf numFmtId="0" fontId="6" fillId="3" borderId="0" applyAlignment="1" pivotButton="0" quotePrefix="0" xfId="0">
      <alignment horizontal="center" wrapText="1"/>
    </xf>
    <xf numFmtId="0" fontId="6" fillId="3" borderId="0" applyAlignment="1" pivotButton="0" quotePrefix="0" xfId="0">
      <alignment horizontal="center" vertical="center" wrapText="1"/>
    </xf>
    <xf numFmtId="1" fontId="5" fillId="3" borderId="0" pivotButton="0" quotePrefix="0" xfId="0"/>
    <xf numFmtId="0" fontId="5" fillId="16" borderId="0" applyAlignment="1" pivotButton="0" quotePrefix="0" xfId="0">
      <alignment vertical="center"/>
    </xf>
    <xf numFmtId="0" fontId="4" fillId="16" borderId="0" applyAlignment="1" pivotButton="0" quotePrefix="0" xfId="0">
      <alignment vertical="center"/>
    </xf>
    <xf numFmtId="0" fontId="5" fillId="17" borderId="0" applyAlignment="1" pivotButton="0" quotePrefix="0" xfId="0">
      <alignment vertical="center"/>
    </xf>
    <xf numFmtId="0" fontId="4" fillId="17" borderId="0" applyAlignment="1" pivotButton="0" quotePrefix="0" xfId="0">
      <alignment vertical="center"/>
    </xf>
    <xf numFmtId="0" fontId="4" fillId="17" borderId="0" applyAlignment="1" pivotButton="0" quotePrefix="0" xfId="0">
      <alignment vertical="center" wrapText="1"/>
    </xf>
    <xf numFmtId="0" fontId="0" fillId="18" borderId="0" pivotButton="0" quotePrefix="0" xfId="0"/>
    <xf numFmtId="0" fontId="5" fillId="18" borderId="0" pivotButton="0" quotePrefix="0" xfId="0"/>
    <xf numFmtId="0" fontId="4" fillId="16" borderId="0" applyAlignment="1" pivotButton="0" quotePrefix="0" xfId="0">
      <alignment vertical="center" wrapText="1"/>
    </xf>
    <xf numFmtId="0" fontId="5" fillId="18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0" fillId="19" borderId="0" pivotButton="0" quotePrefix="0" xfId="0"/>
    <xf numFmtId="0" fontId="0" fillId="16" borderId="0" pivotButton="0" quotePrefix="0" xfId="0"/>
    <xf numFmtId="0" fontId="4" fillId="16" borderId="0" pivotButton="0" quotePrefix="0" xfId="0"/>
    <xf numFmtId="0" fontId="0" fillId="17" borderId="0" pivotButton="0" quotePrefix="0" xfId="0"/>
    <xf numFmtId="0" fontId="4" fillId="17" borderId="0" pivotButton="0" quotePrefix="0" xfId="0"/>
    <xf numFmtId="164" fontId="0" fillId="19" borderId="0" pivotButton="0" quotePrefix="0" xfId="0"/>
    <xf numFmtId="0" fontId="4" fillId="17" borderId="0" applyAlignment="1" pivotButton="0" quotePrefix="0" xfId="0">
      <alignment wrapText="1"/>
    </xf>
    <xf numFmtId="0" fontId="4" fillId="17" borderId="0" applyAlignment="1" pivotButton="0" quotePrefix="0" xfId="0">
      <alignment horizontal="center" vertical="center" wrapText="1"/>
    </xf>
    <xf numFmtId="0" fontId="6" fillId="16" borderId="0" applyAlignment="1" pivotButton="0" quotePrefix="0" xfId="0">
      <alignment horizontal="center" vertical="center" wrapText="1"/>
    </xf>
    <xf numFmtId="0" fontId="7" fillId="16" borderId="0" applyAlignment="1" pivotButton="0" quotePrefix="0" xfId="0">
      <alignment horizontal="center" vertical="center" wrapText="1"/>
    </xf>
    <xf numFmtId="0" fontId="6" fillId="17" borderId="0" applyAlignment="1" pivotButton="0" quotePrefix="0" xfId="0">
      <alignment horizontal="center" vertical="center" wrapText="1"/>
    </xf>
    <xf numFmtId="0" fontId="7" fillId="17" borderId="0" applyAlignment="1" pivotButton="0" quotePrefix="0" xfId="0">
      <alignment horizontal="center" vertical="center" wrapText="1"/>
    </xf>
    <xf numFmtId="0" fontId="6" fillId="20" borderId="0" applyAlignment="1" pivotButton="0" quotePrefix="0" xfId="0">
      <alignment horizontal="center" vertical="center" wrapText="1"/>
    </xf>
    <xf numFmtId="0" fontId="0" fillId="20" borderId="0" pivotButton="0" quotePrefix="0" xfId="0"/>
    <xf numFmtId="0" fontId="0" fillId="20" borderId="0" applyAlignment="1" pivotButton="0" quotePrefix="0" xfId="0">
      <alignment wrapText="1"/>
    </xf>
    <xf numFmtId="164" fontId="0" fillId="17" borderId="0" pivotButton="0" quotePrefix="0" xfId="0"/>
    <xf numFmtId="164" fontId="4" fillId="17" borderId="0" pivotButton="0" quotePrefix="0" xfId="0"/>
    <xf numFmtId="0" fontId="5" fillId="5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 wrapText="1"/>
    </xf>
    <xf numFmtId="0" fontId="4" fillId="5" borderId="0" applyAlignment="1" pivotButton="0" quotePrefix="0" xfId="0">
      <alignment vertical="center" wrapText="1"/>
    </xf>
    <xf numFmtId="0" fontId="5" fillId="6" borderId="0" applyAlignment="1" pivotButton="0" quotePrefix="0" xfId="0">
      <alignment wrapText="1"/>
    </xf>
    <xf numFmtId="0" fontId="6" fillId="5" borderId="0" applyAlignment="1" pivotButton="0" quotePrefix="0" xfId="0">
      <alignment horizontal="center" vertical="center" wrapText="1"/>
    </xf>
    <xf numFmtId="0" fontId="7" fillId="5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wrapText="1"/>
    </xf>
    <xf numFmtId="164" fontId="0" fillId="2" borderId="0" pivotButton="0" quotePrefix="0" xfId="0"/>
    <xf numFmtId="164" fontId="4" fillId="2" borderId="0" pivotButton="0" quotePrefix="0" xfId="0"/>
    <xf numFmtId="0" fontId="0" fillId="21" borderId="0" pivotButton="0" quotePrefix="0" xfId="0"/>
    <xf numFmtId="0" fontId="4" fillId="21" borderId="0" pivotButton="0" quotePrefix="0" xfId="0"/>
    <xf numFmtId="0" fontId="4" fillId="22" borderId="0" pivotButton="0" quotePrefix="0" xfId="0"/>
    <xf numFmtId="0" fontId="0" fillId="23" borderId="0" pivotButton="0" quotePrefix="0" xfId="0"/>
    <xf numFmtId="164" fontId="0" fillId="23" borderId="0" pivotButton="0" quotePrefix="0" xfId="0"/>
    <xf numFmtId="165" fontId="0" fillId="23" borderId="0" pivotButton="0" quotePrefix="0" xfId="0"/>
    <xf numFmtId="0" fontId="4" fillId="21" borderId="0" applyAlignment="1" pivotButton="0" quotePrefix="0" xfId="0">
      <alignment horizontal="center" vertical="center" wrapText="1"/>
    </xf>
    <xf numFmtId="0" fontId="4" fillId="21" borderId="0" applyAlignment="1" pivotButton="0" quotePrefix="0" xfId="0">
      <alignment wrapText="1"/>
    </xf>
    <xf numFmtId="0" fontId="0" fillId="24" borderId="0" pivotButton="0" quotePrefix="0" xfId="0"/>
    <xf numFmtId="0" fontId="0" fillId="22" borderId="0" pivotButton="0" quotePrefix="0" xfId="0"/>
    <xf numFmtId="0" fontId="4" fillId="24" borderId="0" applyAlignment="1" pivotButton="0" quotePrefix="0" xfId="0">
      <alignment horizontal="center" vertical="center" wrapText="1"/>
    </xf>
    <xf numFmtId="0" fontId="4" fillId="22" borderId="0" applyAlignment="1" pivotButton="0" quotePrefix="0" xfId="0">
      <alignment vertical="center"/>
    </xf>
    <xf numFmtId="0" fontId="6" fillId="24" borderId="0" applyAlignment="1" pivotButton="0" quotePrefix="0" xfId="0">
      <alignment horizontal="center" vertical="center" wrapText="1"/>
    </xf>
    <xf numFmtId="0" fontId="8" fillId="24" borderId="0" applyAlignment="1" pivotButton="0" quotePrefix="0" xfId="0">
      <alignment horizontal="center" vertical="center" wrapText="1"/>
    </xf>
    <xf numFmtId="0" fontId="7" fillId="25" borderId="0" applyAlignment="1" pivotButton="0" quotePrefix="0" xfId="0">
      <alignment horizontal="center" vertical="center" wrapText="1"/>
    </xf>
    <xf numFmtId="0" fontId="3" fillId="25" borderId="0" applyAlignment="1" pivotButton="0" quotePrefix="0" xfId="0">
      <alignment horizontal="center" vertical="center" wrapText="1"/>
    </xf>
    <xf numFmtId="0" fontId="6" fillId="22" borderId="0" applyAlignment="1" pivotButton="0" quotePrefix="0" xfId="0">
      <alignment horizontal="center" vertical="center" wrapText="1"/>
    </xf>
    <xf numFmtId="0" fontId="7" fillId="22" borderId="0" applyAlignment="1" pivotButton="0" quotePrefix="0" xfId="0">
      <alignment horizontal="center" vertical="center" wrapText="1"/>
    </xf>
    <xf numFmtId="0" fontId="0" fillId="21" borderId="0" applyAlignment="1" pivotButton="0" quotePrefix="0" xfId="0">
      <alignment wrapText="1"/>
    </xf>
    <xf numFmtId="0" fontId="0" fillId="24" borderId="0" applyAlignment="1" pivotButton="0" quotePrefix="0" xfId="0">
      <alignment wrapText="1"/>
    </xf>
    <xf numFmtId="164" fontId="0" fillId="24" borderId="0" applyAlignment="1" pivotButton="0" quotePrefix="0" xfId="0">
      <alignment wrapText="1"/>
    </xf>
    <xf numFmtId="165" fontId="0" fillId="8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8" fillId="3" borderId="0" applyAlignment="1" pivotButton="0" quotePrefix="0" xfId="0">
      <alignment horizontal="center" vertical="center" wrapText="1"/>
    </xf>
    <xf numFmtId="0" fontId="7" fillId="4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wrapText="1"/>
    </xf>
    <xf numFmtId="164" fontId="0" fillId="3" borderId="0" applyAlignment="1" pivotButton="0" quotePrefix="0" xfId="0">
      <alignment wrapText="1"/>
    </xf>
    <xf numFmtId="0" fontId="7" fillId="26" borderId="0" applyAlignment="1" pivotButton="0" quotePrefix="0" xfId="0">
      <alignment horizontal="center" vertical="center" wrapText="1"/>
    </xf>
    <xf numFmtId="0" fontId="4" fillId="27" borderId="0" applyAlignment="1" pivotButton="0" quotePrefix="0" xfId="0">
      <alignment wrapText="1"/>
    </xf>
    <xf numFmtId="0" fontId="4" fillId="27" borderId="0" pivotButton="0" quotePrefix="0" xfId="0"/>
    <xf numFmtId="0" fontId="0" fillId="28" borderId="0" applyAlignment="1" pivotButton="0" quotePrefix="0" xfId="0">
      <alignment wrapText="1"/>
    </xf>
    <xf numFmtId="164" fontId="0" fillId="28" borderId="0" applyAlignment="1" pivotButton="0" quotePrefix="0" xfId="0">
      <alignment wrapText="1"/>
    </xf>
    <xf numFmtId="0" fontId="0" fillId="28" borderId="0" pivotButton="0" quotePrefix="0" xfId="0"/>
    <xf numFmtId="0" fontId="0" fillId="29" borderId="0" pivotButton="0" quotePrefix="0" xfId="0"/>
    <xf numFmtId="0" fontId="3" fillId="29" borderId="0" pivotButton="0" quotePrefix="0" xfId="0"/>
    <xf numFmtId="0" fontId="3" fillId="29" borderId="0" applyAlignment="1" pivotButton="0" quotePrefix="0" xfId="0">
      <alignment wrapText="1"/>
    </xf>
    <xf numFmtId="0" fontId="3" fillId="29" borderId="0" applyAlignment="1" pivotButton="0" quotePrefix="0" xfId="0">
      <alignment horizontal="center" wrapText="1"/>
    </xf>
    <xf numFmtId="0" fontId="3" fillId="29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3" fillId="3" borderId="0" applyAlignment="1" pivotButton="0" quotePrefix="0" xfId="0">
      <alignment wrapText="1"/>
    </xf>
    <xf numFmtId="0" fontId="3" fillId="3" borderId="0" applyAlignment="1" pivotButton="0" quotePrefix="0" xfId="0">
      <alignment horizontal="center" wrapText="1"/>
    </xf>
    <xf numFmtId="0" fontId="3" fillId="3" borderId="0" applyAlignment="1" pivotButton="0" quotePrefix="0" xfId="0">
      <alignment horizontal="center" vertical="center" wrapText="1"/>
    </xf>
    <xf numFmtId="1" fontId="0" fillId="3" borderId="0" pivotButton="0" quotePrefix="0" xfId="0"/>
    <xf numFmtId="0" fontId="4" fillId="30" borderId="0" applyAlignment="1" pivotButton="0" quotePrefix="0" xfId="0">
      <alignment vertical="center" wrapText="1"/>
    </xf>
    <xf numFmtId="0" fontId="4" fillId="31" borderId="0" pivotButton="0" quotePrefix="0" xfId="0"/>
    <xf numFmtId="0" fontId="4" fillId="30" borderId="0" pivotButton="0" quotePrefix="0" xfId="0"/>
    <xf numFmtId="0" fontId="0" fillId="32" borderId="0" pivotButton="0" quotePrefix="0" xfId="0"/>
    <xf numFmtId="164" fontId="0" fillId="32" borderId="0" pivotButton="0" quotePrefix="0" xfId="0"/>
    <xf numFmtId="165" fontId="0" fillId="32" borderId="0" pivotButton="0" quotePrefix="0" xfId="0"/>
    <xf numFmtId="0" fontId="7" fillId="31" borderId="0" applyAlignment="1" pivotButton="0" quotePrefix="0" xfId="0">
      <alignment horizontal="center" vertical="center" wrapText="1"/>
    </xf>
    <xf numFmtId="0" fontId="4" fillId="30" borderId="0" applyAlignment="1" pivotButton="0" quotePrefix="0" xfId="0">
      <alignment wrapText="1"/>
    </xf>
    <xf numFmtId="0" fontId="0" fillId="33" borderId="0" applyAlignment="1" pivotButton="0" quotePrefix="0" xfId="0">
      <alignment wrapText="1"/>
    </xf>
    <xf numFmtId="164" fontId="0" fillId="33" borderId="0" applyAlignment="1" pivotButton="0" quotePrefix="0" xfId="0">
      <alignment wrapText="1"/>
    </xf>
    <xf numFmtId="1" fontId="0" fillId="33" borderId="0" pivotButton="0" quotePrefix="0" xfId="0"/>
    <xf numFmtId="0" fontId="0" fillId="33" borderId="0" pivotButton="0" quotePrefix="0" xfId="0"/>
    <xf numFmtId="164" fontId="0" fillId="33" borderId="0" pivotButton="0" quotePrefix="0" xfId="0"/>
    <xf numFmtId="164" fontId="0" fillId="8" borderId="0" pivotButton="0" quotePrefix="0" xfId="0"/>
    <xf numFmtId="0" fontId="4" fillId="16" borderId="1" pivotButton="0" quotePrefix="0" xfId="0"/>
    <xf numFmtId="0" fontId="4" fillId="31" borderId="1" pivotButton="0" quotePrefix="0" xfId="0"/>
    <xf numFmtId="164" fontId="0" fillId="32" borderId="0" pivotButton="0" quotePrefix="0" xfId="0"/>
    <xf numFmtId="165" fontId="0" fillId="32" borderId="0" pivotButton="0" quotePrefix="0" xfId="0"/>
    <xf numFmtId="0" fontId="4" fillId="22" borderId="1" pivotButton="0" quotePrefix="0" xfId="0"/>
    <xf numFmtId="0" fontId="1" fillId="9" borderId="1" applyAlignment="1" pivotButton="0" quotePrefix="0" xfId="0">
      <alignment vertical="center"/>
    </xf>
    <xf numFmtId="0" fontId="2" fillId="10" borderId="1" applyAlignment="1" pivotButton="0" quotePrefix="0" xfId="0">
      <alignment vertical="center"/>
    </xf>
    <xf numFmtId="164" fontId="0" fillId="11" borderId="0" pivotButton="0" quotePrefix="0" xfId="0"/>
    <xf numFmtId="165" fontId="0" fillId="23" borderId="0" pivotButton="0" quotePrefix="0" xfId="0"/>
    <xf numFmtId="0" fontId="1" fillId="12" borderId="1" applyAlignment="1" pivotButton="0" quotePrefix="0" xfId="0">
      <alignment vertical="center"/>
    </xf>
    <xf numFmtId="0" fontId="2" fillId="13" borderId="1" applyAlignment="1" pivotButton="0" quotePrefix="0" xfId="0">
      <alignment vertical="center"/>
    </xf>
    <xf numFmtId="0" fontId="4" fillId="14" borderId="1" applyAlignment="1" pivotButton="0" quotePrefix="0" xfId="0">
      <alignment vertical="center"/>
    </xf>
    <xf numFmtId="1" fontId="5" fillId="3" borderId="0" pivotButton="0" quotePrefix="0" xfId="0"/>
    <xf numFmtId="0" fontId="3" fillId="29" borderId="1" applyAlignment="1" pivotButton="0" quotePrefix="0" xfId="0">
      <alignment horizontal="center" vertical="center" wrapText="1"/>
    </xf>
    <xf numFmtId="0" fontId="4" fillId="22" borderId="1" applyAlignment="1" pivotButton="0" quotePrefix="0" xfId="0">
      <alignment vertical="center"/>
    </xf>
    <xf numFmtId="0" fontId="8" fillId="24" borderId="1" applyAlignment="1" pivotButton="0" quotePrefix="0" xfId="0">
      <alignment horizontal="center" vertical="center" wrapText="1"/>
    </xf>
    <xf numFmtId="164" fontId="0" fillId="33" borderId="0" applyAlignment="1" pivotButton="0" quotePrefix="0" xfId="0">
      <alignment wrapText="1"/>
    </xf>
    <xf numFmtId="1" fontId="0" fillId="33" borderId="0" pivotButton="0" quotePrefix="0" xfId="0"/>
    <xf numFmtId="164" fontId="4" fillId="17" borderId="0" pivotButton="0" quotePrefix="0" xfId="0"/>
    <xf numFmtId="164" fontId="0" fillId="23" borderId="0" pivotButton="0" quotePrefix="0" xfId="0"/>
    <xf numFmtId="164" fontId="0" fillId="33" borderId="0" pivotButton="0" quotePrefix="0" xfId="0"/>
    <xf numFmtId="0" fontId="9" fillId="0" borderId="2" pivotButton="0" quotePrefix="0" xfId="1"/>
  </cellXfs>
  <cellStyles count="2">
    <cellStyle name="Normal" xfId="0"/>
    <cellStyle name="Hyperlink" xfId="1" builtinId="8" hidden="0"/>
  </cellStyles>
  <dxfs count="34">
    <dxf>
      <fill>
        <patternFill>
          <bgColor rgb="FFE7F4EA"/>
        </patternFill>
      </fill>
    </dxf>
    <dxf>
      <fill>
        <patternFill>
          <bgColor rgb="FFF3F4F6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ComponentsTable" displayName="ComponentsTable" ref="A4:AB34" headerRowCount="1" totalsRowCount="0" totalsRowShown="0">
  <tableColumns count="28">
    <tableColumn id="1" name="Component ID"/>
    <tableColumn id="2" name="Parent System ID"/>
    <tableColumn id="3" name="Component / agent name"/>
    <tableColumn id="4" name="Technical type"/>
    <tableColumn id="5" name="Function / intended purpose"/>
    <tableColumn id="6" name="Version"/>
    <tableColumn id="7" name="Provider / vendor"/>
    <tableColumn id="8" name="Model / service"/>
    <tableColumn id="9" name="Deployment status"/>
    <tableColumn id="10" name="Regulatory object status"/>
    <tableColumn id="11" name="Dossier mode"/>
    <tableColumn id="12" name="Decision influence"/>
    <tableColumn id="13" name="Direct person interaction?"/>
    <tableColumn id="14" name="Generates synthetic content?"/>
    <tableColumn id="15" name="Emotion / biometric?"/>
    <tableColumn id="16" name="Personal / special data?"/>
    <tableColumn id="17" name="Uses / embeds GPAI?"/>
    <tableColumn id="18" name="Human review after output?"/>
    <tableColumn id="19" name="Shared across components?"/>
    <tableColumn id="20" name="Owner"/>
    <tableColumn id="21" name="Evidence group ID"/>
    <tableColumn id="22" name="Last change"/>
    <tableColumn id="23" name="Lifecycle status"/>
    <tableColumn id="24" name="Notes"/>
    <tableColumn id="25" name="Scope / dossier warning"/>
    <tableColumn id="26" name="Notion Deployment ID"/>
    <tableColumn id="27" name="Notion Deployment URL"/>
    <tableColumn id="28" name="Operational mapping no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copeTable" displayName="ScopeTable" ref="A4:AA35" headerRowCount="1" totalsRowCount="0" totalsRowShown="0">
  <tableColumns count="27">
    <tableColumn id="1" name="Object ID"/>
    <tableColumn id="2" name="Object name"/>
    <tableColumn id="3" name="Object type"/>
    <tableColumn id="4" name="Regulatory object status"/>
    <tableColumn id="5" name="Dossier mode"/>
    <tableColumn id="6" name="AI system?"/>
    <tableColumn id="7" name="GPAI model?"/>
    <tableColumn id="8" name="Provider?"/>
    <tableColumn id="9" name="Deployer?"/>
    <tableColumn id="10" name="Importer?"/>
    <tableColumn id="11" name="Distributor?"/>
    <tableColumn id="12" name="Product manufacturer?"/>
    <tableColumn id="13" name="Public authority / public-service deployer?"/>
    <tableColumn id="14" name="Article 5 outcome"/>
    <tableColumn id="15" name="Primary classification"/>
    <tableColumn id="16" name="Annex III point / Annex I route"/>
    <tableColumn id="17" name="Article 6(3) claim"/>
    <tableColumn id="18" name="Article 50 route"/>
    <tableColumn id="19" name="FRIA route"/>
    <tableColumn id="20" name="Registration route"/>
    <tableColumn id="21" name="GPAI route"/>
    <tableColumn id="22" name="Supply-chain route"/>
    <tableColumn id="23" name="Article 4 training route"/>
    <tableColumn id="24" name="Classification evidence ID"/>
    <tableColumn id="25" name="Reviewer status"/>
    <tableColumn id="26" name="Notes"/>
    <tableColumn id="27" name="Parent/component consistency warnin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ObligationGraphTable" displayName="ObligationGraphTable" ref="A4:S531" headerRowCount="1" totalsRowCount="0" totalsRowShown="0">
  <tableColumns count="19">
    <tableColumn id="1" name="Graph ID"/>
    <tableColumn id="2" name="Object ID"/>
    <tableColumn id="3" name="Object name"/>
    <tableColumn id="4" name="Regulatory object status"/>
    <tableColumn id="5" name="Dossier mode"/>
    <tableColumn id="6" name="Pack ID"/>
    <tableColumn id="7" name="Pack name"/>
    <tableColumn id="8" name="Applicability result"/>
    <tableColumn id="9" name="Trigger / reason"/>
    <tableColumn id="10" name="Legal / product basis"/>
    <tableColumn id="11" name="Expected workbook"/>
    <tableColumn id="12" name="Pack instance ID"/>
    <tableColumn id="13" name="Execution status"/>
    <tableColumn id="14" name="Owner"/>
    <tableColumn id="15" name="Notes / handoff"/>
    <tableColumn id="16" name="Pack instance reference / URL"/>
    <tableColumn id="17" name="Shared coverage object IDs"/>
    <tableColumn id="18" name="Exact route coverage state"/>
    <tableColumn id="19" name="Coverage ke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PackPortfolioTable" displayName="PackPortfolioTable" ref="A4:O21" headerRowCount="1" totalsRowCount="0" totalsRowShown="0">
  <tableColumns count="15">
    <tableColumn id="1" name="Pack ID"/>
    <tableColumn id="2" name="Pack name"/>
    <tableColumn id="3" name="Library status"/>
    <tableColumn id="4" name="Required object routes"/>
    <tableColumn id="5" name="Shared-parent routes"/>
    <tableColumn id="6" name="Screen / handoff routes"/>
    <tableColumn id="7" name="Needs assessment routes"/>
    <tableColumn id="8" name="Coverage routes requiring instance"/>
    <tableColumn id="9" name="Exact covered routes"/>
    <tableColumn id="10" name="Exact route gap"/>
    <tableColumn id="11" name="Pack execution state"/>
    <tableColumn id="12" name="Current file / reference"/>
    <tableColumn id="13" name="Open controls"/>
    <tableColumn id="14" name="Evidence gaps"/>
    <tableColumn id="15" name="Portfolio note / owne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ControlCoverageTable" displayName="ControlCoverageTable" ref="A25:J225" headerRowCount="1" totalsRowCount="0" totalsRowShown="0">
  <tableColumns count="10">
    <tableColumn id="1" name="Coverage ID"/>
    <tableColumn id="2" name="Object ID"/>
    <tableColumn id="3" name="Pack ID"/>
    <tableColumn id="4" name="Control / Claim ID"/>
    <tableColumn id="5" name="Control / Claim name"/>
    <tableColumn id="6" name="Support requirement"/>
    <tableColumn id="7" name="Minimum reviewed links"/>
    <tableColumn id="8" name="Reviewed valid links"/>
    <tableColumn id="9" name="Coverage state"/>
    <tableColumn id="10" name="Not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EvidenceIndexTable" displayName="EvidenceIndexTable" ref="A4:V304" headerRowCount="1" totalsRowCount="0" totalsRowShown="0">
  <tableColumns count="22">
    <tableColumn id="1" name="Evidence ID"/>
    <tableColumn id="2" name="Evidence title"/>
    <tableColumn id="3" name="Evidence type"/>
    <tableColumn id="4" name="Description"/>
    <tableColumn id="5" name="Controlled location / pointer"/>
    <tableColumn id="6" name="Version"/>
    <tableColumn id="7" name="Owner"/>
    <tableColumn id="8" name="Created"/>
    <tableColumn id="9" name="Next review"/>
    <tableColumn id="10" name="Reviewer"/>
    <tableColumn id="11" name="Status"/>
    <tableColumn id="12" name="Hash / integrity"/>
    <tableColumn id="13" name="Confidentiality"/>
    <tableColumn id="14" name="Evidence group"/>
    <tableColumn id="15" name="Notes"/>
    <tableColumn id="16" name="Notion Evidence Pointer ID"/>
    <tableColumn id="17" name="Notion Evidence URL"/>
    <tableColumn id="18" name="Source record version"/>
    <tableColumn id="19" name="Last imported timestamp"/>
    <tableColumn id="20" name="Import result"/>
    <tableColumn id="21" name="Reconciliation status"/>
    <tableColumn id="22" name="Local edit polic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EvidenceLinksTable" displayName="EvidenceLinksTable" ref="A4:S304" headerRowCount="1" totalsRowCount="0" totalsRowShown="0">
  <tableColumns count="19">
    <tableColumn id="1" name="Link ID"/>
    <tableColumn id="2" name="Evidence ID"/>
    <tableColumn id="3" name="Object ID"/>
    <tableColumn id="4" name="Object name"/>
    <tableColumn id="5" name="Pack ID"/>
    <tableColumn id="6" name="Pack name"/>
    <tableColumn id="7" name="Control / Claim ID"/>
    <tableColumn id="8" name="Claim / support purpose"/>
    <tableColumn id="9" name="Link type"/>
    <tableColumn id="10" name="Evidence currency"/>
    <tableColumn id="11" name="Object / pack mapping"/>
    <tableColumn id="12" name="Control / claim mapping"/>
    <tableColumn id="13" name="Support review"/>
    <tableColumn id="14" name="Final support state"/>
    <tableColumn id="15" name="Notes"/>
    <tableColumn id="16" name="Notion Evidence Pointer ID"/>
    <tableColumn id="17" name="Notion Evidence URL"/>
    <tableColumn id="18" name="Source-of-truth state"/>
    <tableColumn id="19" name="Coverage ke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RegulatoryActionsTable" displayName="RegulatoryActionsTable" ref="A4:S154" headerRowCount="1" totalsRowCount="0" totalsRowShown="0">
  <tableColumns count="19">
    <tableColumn id="1" name="Action ID"/>
    <tableColumn id="2" name="Object ID"/>
    <tableColumn id="3" name="Pack ID"/>
    <tableColumn id="4" name="Object / pack"/>
    <tableColumn id="5" name="Control ID"/>
    <tableColumn id="6" name="Regulatory gap / action"/>
    <tableColumn id="7" name="Required regulatory outcome"/>
    <tableColumn id="8" name="Regulatory priority"/>
    <tableColumn id="9" name="Regulatory accountable owner"/>
    <tableColumn id="10" name="Opened"/>
    <tableColumn id="11" name="Target / review date"/>
    <tableColumn id="12" name="Regulatory state"/>
    <tableColumn id="13" name="Evidence ID"/>
    <tableColumn id="14" name="Dependency / blocker"/>
    <tableColumn id="15" name="Notes"/>
    <tableColumn id="16" name="Notion Work ID"/>
    <tableColumn id="17" name="Notion Work URL"/>
    <tableColumn id="18" name="Notion Operational Status"/>
    <tableColumn id="19" name="Master Closure Stat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ChangeImpactTable" displayName="ChangeImpactTable" ref="A4:Q104" headerRowCount="1" totalsRowCount="0" totalsRowShown="0">
  <tableColumns count="17">
    <tableColumn id="1" name="Change ID"/>
    <tableColumn id="2" name="Object ID"/>
    <tableColumn id="3" name="Change date"/>
    <tableColumn id="4" name="Trigger type"/>
    <tableColumn id="5" name="Change description"/>
    <tableColumn id="6" name="Material?"/>
    <tableColumn id="7" name="Parent impact?"/>
    <tableColumn id="8" name="Affected pack IDs"/>
    <tableColumn id="9" name="Reclassification required?"/>
    <tableColumn id="10" name="Retest / evidence refresh?"/>
    <tableColumn id="11" name="Owner"/>
    <tableColumn id="12" name="Status"/>
    <tableColumn id="13" name="Notes"/>
    <tableColumn id="14" name="Notion Source Record ID"/>
    <tableColumn id="15" name="Notion Source URL"/>
    <tableColumn id="16" name="Notion Operational Status"/>
    <tableColumn id="17" name="Regulatory Reassessment St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4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regulatory-framework-ai" TargetMode="External" Id="rId3"/><Relationship Type="http://schemas.openxmlformats.org/officeDocument/2006/relationships/hyperlink" Target="https://digital-strategy.ec.europa.eu/en/library/draft-commission-guidelines-classification-high-risk-ai-systems" TargetMode="External" Id="rId4"/><Relationship Type="http://schemas.openxmlformats.org/officeDocument/2006/relationships/hyperlink" Target="https://digital-strategy.ec.europa.eu/en/library/guidelines-transparency-obligations-providers-and-deployers-ai-systems" TargetMode="External" Id="rId5"/><Relationship Type="http://schemas.openxmlformats.org/officeDocument/2006/relationships/hyperlink" Target="https://digital-strategy.ec.europa.eu/en/policies/guidelines-gpai-providers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38" customWidth="1" style="50" min="1" max="1"/>
    <col width="38" customWidth="1" style="50" min="2" max="2"/>
    <col width="38" customWidth="1" style="50" min="3" max="3"/>
    <col width="23" customWidth="1" style="50" min="4" max="4"/>
    <col width="23" customWidth="1" style="50" min="5" max="5"/>
    <col width="23" customWidth="1" style="50" min="6" max="6"/>
    <col width="23" customWidth="1" style="50" min="7" max="7"/>
    <col width="23" customWidth="1" style="50" min="8" max="8"/>
  </cols>
  <sheetData>
    <row r="1" ht="35" customHeight="1" s="50">
      <c r="A1" s="7" t="inlineStr">
        <is>
          <t>AZComply — EU AI Act Master Control Tower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 s="50">
      <c r="A2" s="13" t="inlineStr">
        <is>
          <t>Canonical system + multi-agent/components + obligation graph + shared evidence + pack coverage + change impact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9" t="inlineStr">
        <is>
          <t>PURPOSE
This Master Workbook sits above the AZComply control-pack library. It defines one canonical parent AI system, registers materially relevant agents/models/components, decides whether each is a separate AI system, component-scoped object, GPAI model or shared parent component, routes applicable packs, reuses evidence, tracks actions/changes, and produces one suite-level readiness view.</t>
        </is>
      </c>
      <c r="B3" s="1" t="n"/>
      <c r="C3" s="1" t="n"/>
      <c r="D3" s="1" t="n"/>
      <c r="E3" s="1" t="n"/>
      <c r="F3" s="1" t="n"/>
      <c r="G3" s="1" t="n"/>
      <c r="H3" s="1" t="n"/>
    </row>
    <row r="4">
      <c r="A4" s="1" t="n"/>
      <c r="H4" s="1" t="n"/>
    </row>
    <row r="5">
      <c r="A5" s="1" t="n"/>
      <c r="H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</row>
    <row r="7"/>
    <row r="8">
      <c r="A8" s="25" t="inlineStr">
        <is>
          <t>MULTI-AGENT / COMPONENT RULES</t>
        </is>
      </c>
      <c r="B8" s="1" t="n"/>
      <c r="C8" s="1" t="n"/>
      <c r="D8" s="1" t="n"/>
      <c r="E8" s="1" t="n"/>
      <c r="F8" s="1" t="n"/>
      <c r="G8" s="1" t="n"/>
      <c r="H8" s="1" t="n"/>
    </row>
    <row r="9">
      <c r="A9" s="27" t="inlineStr">
        <is>
          <t>Parent ≠ every agent</t>
        </is>
      </c>
      <c r="B9" s="1" t="inlineStr">
        <is>
          <t>Agent is not automatically a separate legal AI system.</t>
        </is>
      </c>
      <c r="C9" s="1" t="n"/>
      <c r="D9" s="1" t="n"/>
      <c r="E9" s="1" t="n"/>
      <c r="F9" s="1" t="n"/>
      <c r="G9" s="1" t="n"/>
      <c r="H9" s="1" t="n"/>
    </row>
    <row r="10">
      <c r="A10" s="27" t="inlineStr">
        <is>
          <t>No fake systems</t>
        </is>
      </c>
      <c r="B10" s="1" t="inlineStr">
        <is>
          <t>Internal orchestrators/RAG/guardrails can stay component-scoped/shared-parent.</t>
        </is>
      </c>
      <c r="C10" s="1" t="n"/>
      <c r="D10" s="1" t="n"/>
      <c r="E10" s="1" t="n"/>
      <c r="F10" s="1" t="n"/>
      <c r="G10" s="1" t="n"/>
      <c r="H10" s="1" t="n"/>
    </row>
    <row r="11">
      <c r="A11" s="27" t="inlineStr">
        <is>
          <t>No hidden systems</t>
        </is>
      </c>
      <c r="B11" s="1" t="inlineStr">
        <is>
          <t>Materially distinct AI systems/GPAI models must remain separately traceable.</t>
        </is>
      </c>
      <c r="C11" s="1" t="n"/>
      <c r="D11" s="1" t="n"/>
      <c r="E11" s="1" t="n"/>
      <c r="F11" s="1" t="n"/>
      <c r="G11" s="1" t="n"/>
      <c r="H11" s="1" t="n"/>
    </row>
    <row r="12">
      <c r="A12" s="27" t="inlineStr">
        <is>
          <t>Composite rule</t>
        </is>
      </c>
      <c r="B12" s="1" t="inlineStr">
        <is>
          <t>Component issues can escalate parent review; no automatic 'worst component wins' classification.</t>
        </is>
      </c>
      <c r="C12" s="1" t="n"/>
      <c r="D12" s="1" t="n"/>
      <c r="E12" s="1" t="n"/>
      <c r="F12" s="1" t="n"/>
      <c r="G12" s="1" t="n"/>
      <c r="H12" s="1" t="n"/>
    </row>
    <row r="13">
      <c r="A13" s="27" t="inlineStr">
        <is>
          <t>Shared evidence</t>
        </is>
      </c>
      <c r="B13" s="1" t="inlineStr">
        <is>
          <t>Store once, link many-to-many.</t>
        </is>
      </c>
      <c r="C13" s="1" t="n"/>
      <c r="D13" s="1" t="n"/>
      <c r="E13" s="1" t="n"/>
      <c r="F13" s="1" t="n"/>
      <c r="G13" s="1" t="n"/>
      <c r="H13" s="1" t="n"/>
    </row>
    <row r="14">
      <c r="A14" s="27" t="inlineStr">
        <is>
          <t>Master role</t>
        </is>
      </c>
      <c r="B14" s="1" t="inlineStr">
        <is>
          <t>Orchestrate; do not duplicate detailed pack controls.</t>
        </is>
      </c>
      <c r="C14" s="1" t="n"/>
      <c r="D14" s="1" t="n"/>
      <c r="E14" s="1" t="n"/>
      <c r="F14" s="1" t="n"/>
      <c r="G14" s="1" t="n"/>
      <c r="H14" s="1" t="n"/>
    </row>
    <row r="15"/>
    <row r="16">
      <c r="A16" s="25" t="inlineStr">
        <is>
          <t>FLOW</t>
        </is>
      </c>
      <c r="B16" s="1" t="n"/>
      <c r="C16" s="1" t="n"/>
      <c r="D16" s="1" t="n"/>
      <c r="E16" s="1" t="n"/>
      <c r="F16" s="1" t="n"/>
      <c r="G16" s="1" t="n"/>
      <c r="H16" s="1" t="n"/>
    </row>
    <row r="17">
      <c r="A17" s="30" t="inlineStr">
        <is>
          <t>1</t>
        </is>
      </c>
      <c r="B17" s="32" t="inlineStr">
        <is>
          <t>Manifest</t>
        </is>
      </c>
      <c r="C17" s="1" t="inlineStr">
        <is>
          <t>Pack/version library</t>
        </is>
      </c>
      <c r="D17" s="1" t="n"/>
      <c r="E17" s="1" t="n"/>
      <c r="F17" s="1" t="n"/>
      <c r="G17" s="1" t="n"/>
      <c r="H17" s="1" t="n"/>
    </row>
    <row r="18">
      <c r="A18" s="30" t="inlineStr">
        <is>
          <t>2</t>
        </is>
      </c>
      <c r="B18" s="32" t="inlineStr">
        <is>
          <t>System</t>
        </is>
      </c>
      <c r="C18" s="1" t="inlineStr">
        <is>
          <t>Canonical parent facts</t>
        </is>
      </c>
      <c r="D18" s="1" t="n"/>
      <c r="E18" s="1" t="n"/>
      <c r="F18" s="1" t="n"/>
      <c r="G18" s="1" t="n"/>
      <c r="H18" s="1" t="n"/>
    </row>
    <row r="19">
      <c r="A19" s="30" t="inlineStr">
        <is>
          <t>3</t>
        </is>
      </c>
      <c r="B19" s="32" t="inlineStr">
        <is>
          <t>Components</t>
        </is>
      </c>
      <c r="C19" s="1" t="inlineStr">
        <is>
          <t>Agents/models/components + dossier mode</t>
        </is>
      </c>
      <c r="D19" s="1" t="n"/>
      <c r="E19" s="1" t="n"/>
      <c r="F19" s="1" t="n"/>
      <c r="G19" s="1" t="n"/>
      <c r="H19" s="1" t="n"/>
    </row>
    <row r="20">
      <c r="A20" s="30" t="inlineStr">
        <is>
          <t>4</t>
        </is>
      </c>
      <c r="B20" s="32" t="inlineStr">
        <is>
          <t>Classification</t>
        </is>
      </c>
      <c r="C20" s="1" t="inlineStr">
        <is>
          <t>Parent/component route handoff</t>
        </is>
      </c>
      <c r="D20" s="1" t="n"/>
      <c r="E20" s="1" t="n"/>
      <c r="F20" s="1" t="n"/>
      <c r="G20" s="1" t="n"/>
      <c r="H20" s="1" t="n"/>
    </row>
    <row r="21">
      <c r="A21" s="30" t="inlineStr">
        <is>
          <t>5</t>
        </is>
      </c>
      <c r="B21" s="32" t="inlineStr">
        <is>
          <t>Graph</t>
        </is>
      </c>
      <c r="C21" s="1" t="inlineStr">
        <is>
          <t>Object × pack applicability</t>
        </is>
      </c>
      <c r="D21" s="1" t="n"/>
      <c r="E21" s="1" t="n"/>
      <c r="F21" s="1" t="n"/>
      <c r="G21" s="1" t="n"/>
      <c r="H21" s="1" t="n"/>
    </row>
    <row r="22">
      <c r="A22" s="30" t="inlineStr">
        <is>
          <t>6</t>
        </is>
      </c>
      <c r="B22" s="32" t="inlineStr">
        <is>
          <t>Portfolio</t>
        </is>
      </c>
      <c r="C22" s="1" t="inlineStr">
        <is>
          <t>Pack instance coverage</t>
        </is>
      </c>
      <c r="D22" s="1" t="n"/>
      <c r="E22" s="1" t="n"/>
      <c r="F22" s="1" t="n"/>
      <c r="G22" s="1" t="n"/>
      <c r="H22" s="1" t="n"/>
    </row>
    <row r="23">
      <c r="A23" s="30" t="inlineStr">
        <is>
          <t>7</t>
        </is>
      </c>
      <c r="B23" s="32" t="inlineStr">
        <is>
          <t>Evidence</t>
        </is>
      </c>
      <c r="C23" s="1" t="inlineStr">
        <is>
          <t>Shared vault + links</t>
        </is>
      </c>
      <c r="D23" s="1" t="n"/>
      <c r="E23" s="1" t="n"/>
      <c r="F23" s="1" t="n"/>
      <c r="G23" s="1" t="n"/>
      <c r="H23" s="1" t="n"/>
    </row>
    <row r="24">
      <c r="A24" s="30" t="inlineStr">
        <is>
          <t>8</t>
        </is>
      </c>
      <c r="B24" s="32" t="inlineStr">
        <is>
          <t>Actions/changes</t>
        </is>
      </c>
      <c r="C24" s="1" t="inlineStr">
        <is>
          <t>Remediation + reassessment</t>
        </is>
      </c>
      <c r="D24" s="1" t="n"/>
      <c r="E24" s="1" t="n"/>
      <c r="F24" s="1" t="n"/>
      <c r="G24" s="1" t="n"/>
      <c r="H24" s="1" t="n"/>
    </row>
    <row r="25">
      <c r="A25" s="30" t="inlineStr">
        <is>
          <t>9</t>
        </is>
      </c>
      <c r="B25" s="32" t="inlineStr">
        <is>
          <t>Dashboard</t>
        </is>
      </c>
      <c r="C25" s="1" t="inlineStr">
        <is>
          <t>Independent master review gate</t>
        </is>
      </c>
      <c r="D25" s="1" t="n"/>
      <c r="E25" s="1" t="n"/>
      <c r="F25" s="1" t="n"/>
      <c r="G25" s="1" t="n"/>
      <c r="H25" s="1" t="n"/>
    </row>
    <row r="26"/>
    <row r="27">
      <c r="A27" s="25" t="inlineStr">
        <is>
          <t>SUITE MODES</t>
        </is>
      </c>
      <c r="B27" s="1" t="n"/>
      <c r="C27" s="1" t="n"/>
      <c r="D27" s="1" t="n"/>
      <c r="E27" s="1" t="n"/>
      <c r="F27" s="1" t="n"/>
      <c r="G27" s="1" t="n"/>
      <c r="H27" s="1" t="n"/>
    </row>
    <row r="28">
      <c r="A28" s="27" t="inlineStr">
        <is>
          <t>Standalone</t>
        </is>
      </c>
      <c r="B28" s="1" t="inlineStr">
        <is>
          <t>Individual packs remain usable independently.</t>
        </is>
      </c>
      <c r="C28" s="1" t="n"/>
      <c r="D28" s="1" t="n"/>
      <c r="E28" s="1" t="n"/>
      <c r="F28" s="1" t="n"/>
      <c r="G28" s="1" t="n"/>
      <c r="H28" s="1" t="n"/>
    </row>
    <row r="29">
      <c r="A29" s="27" t="inlineStr">
        <is>
          <t>Suite mode</t>
        </is>
      </c>
      <c r="B29" s="1" t="inlineStr">
        <is>
          <t>Master IDs become canonical.</t>
        </is>
      </c>
      <c r="C29" s="1" t="n"/>
      <c r="D29" s="1" t="n"/>
      <c r="E29" s="1" t="n"/>
      <c r="F29" s="1" t="n"/>
      <c r="G29" s="1" t="n"/>
      <c r="H29" s="1" t="n"/>
    </row>
    <row r="30">
      <c r="A30" s="27" t="inlineStr">
        <is>
          <t>Separate dossier</t>
        </is>
      </c>
      <c r="B30" s="1" t="inlineStr">
        <is>
          <t>Materially distinct AI system/GPAI model.</t>
        </is>
      </c>
      <c r="C30" s="1" t="n"/>
      <c r="D30" s="1" t="n"/>
      <c r="E30" s="1" t="n"/>
      <c r="F30" s="1" t="n"/>
      <c r="G30" s="1" t="n"/>
      <c r="H30" s="1" t="n"/>
    </row>
    <row r="31">
      <c r="A31" s="27" t="inlineStr">
        <is>
          <t>Component-scoped</t>
        </is>
      </c>
      <c r="B31" s="1" t="inlineStr">
        <is>
          <t>Own controls/evidence without fake separate system.</t>
        </is>
      </c>
      <c r="C31" s="1" t="n"/>
      <c r="D31" s="1" t="n"/>
      <c r="E31" s="1" t="n"/>
      <c r="F31" s="1" t="n"/>
      <c r="G31" s="1" t="n"/>
      <c r="H31" s="1" t="n"/>
    </row>
    <row r="32">
      <c r="A32" s="27" t="inlineStr">
        <is>
          <t>Shared parent</t>
        </is>
      </c>
      <c r="B32" s="1" t="inlineStr">
        <is>
          <t>Shared controls/evidence with exact component links.</t>
        </is>
      </c>
      <c r="C32" s="1" t="n"/>
      <c r="D32" s="1" t="n"/>
      <c r="E32" s="1" t="n"/>
      <c r="F32" s="1" t="n"/>
      <c r="G32" s="1" t="n"/>
      <c r="H32" s="1" t="n"/>
    </row>
    <row r="33"/>
    <row r="34">
      <c r="A34" s="25" t="inlineStr">
        <is>
          <t>BOUNDARY</t>
        </is>
      </c>
      <c r="B34" s="1" t="n"/>
      <c r="C34" s="1" t="n"/>
      <c r="D34" s="1" t="n"/>
      <c r="E34" s="1" t="n"/>
      <c r="F34" s="1" t="n"/>
      <c r="G34" s="1" t="n"/>
      <c r="H34" s="1" t="n"/>
    </row>
    <row r="35">
      <c r="A35" s="39" t="inlineStr">
        <is>
          <t>Maximum state: READY FOR INDEPENDENT MASTER REVIEW.</t>
        </is>
      </c>
      <c r="B35" s="1" t="n"/>
      <c r="C35" s="1" t="n"/>
      <c r="D35" s="1" t="n"/>
      <c r="E35" s="1" t="n"/>
      <c r="F35" s="1" t="n"/>
      <c r="G35" s="1" t="n"/>
      <c r="H35" s="1" t="n"/>
    </row>
    <row r="36">
      <c r="A36" s="1" t="n"/>
      <c r="H36" s="1" t="n"/>
    </row>
    <row r="37">
      <c r="A37" s="1" t="n"/>
      <c r="B37" s="1" t="n"/>
      <c r="C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96" t="inlineStr">
        <is>
          <t>Standalone Control Tower</t>
        </is>
      </c>
      <c r="B39" s="97" t="inlineStr">
        <is>
          <t>Use local Evidence Index, Regulatory Action Index and Change Impact registers when no external operational system is connected.</t>
        </is>
      </c>
      <c r="C39" s="97" t="inlineStr">
        <is>
          <t>Master workbook</t>
        </is>
      </c>
    </row>
    <row r="40">
      <c r="A40" s="96" t="inlineStr">
        <is>
          <t>Operations-Connected Control Tower</t>
        </is>
      </c>
      <c r="B40" s="97" t="inlineStr">
        <is>
          <t>The external operational system owns deployment operations, tasks/due dates/approvals and evidence-pointer metadata. Master owns regulatory objects, pack routing, exact control/evidence linkage, regulatory impact and master review.</t>
        </is>
      </c>
      <c r="C40" s="97" t="inlineStr">
        <is>
          <t>Split by source-of-truth</t>
        </is>
      </c>
    </row>
    <row r="41">
      <c r="A41" s="96" t="inlineStr">
        <is>
          <t>Deployment facts / owners</t>
        </is>
      </c>
      <c r="B41" s="97" t="inlineStr">
        <is>
          <t>Do not duplicate operational deployment metadata in Master beyond canonical parent/regulatory-object facts. Reference the external Deployment ID/URL.</t>
        </is>
      </c>
      <c r="C41" s="97" t="inlineStr">
        <is>
          <t>External operational deployment register</t>
        </is>
      </c>
    </row>
    <row r="42">
      <c r="A42" s="96" t="inlineStr">
        <is>
          <t>Operational work</t>
        </is>
      </c>
      <c r="B42" s="97" t="inlineStr">
        <is>
          <t>Master action rows are regulatory action indexes. Execution status/due date/approval stay in the external operational workflow; Master records exact Object × Pack × Control and regulatory closure.</t>
        </is>
      </c>
      <c r="C42" s="97" t="inlineStr">
        <is>
          <t>External operational workflow + Master regulatory index</t>
        </is>
      </c>
    </row>
    <row r="43">
      <c r="A43" s="96" t="inlineStr">
        <is>
          <t>Evidence</t>
        </is>
      </c>
      <c r="B43" s="97" t="inlineStr">
        <is>
          <t>Do not duplicate raw evidence or pointer metadata. Master links external evidence-pointer IDs to regulatory objects, packs and exact controls/claims.</t>
        </is>
      </c>
      <c r="C43" s="97" t="inlineStr">
        <is>
          <t>External evidence source + Master Evidence Links</t>
        </is>
      </c>
    </row>
    <row r="44">
      <c r="A44" s="96" t="inlineStr">
        <is>
          <t>Legal/classification outcome</t>
        </is>
      </c>
      <c r="B44" s="97" t="inlineStr">
        <is>
          <t>Import reviewed outcome from AZComply formal assessment, specialist pack or qualified reviewer. Master routes; it does not invent a fresh legal conclusion.</t>
        </is>
      </c>
      <c r="C44" s="97" t="inlineStr">
        <is>
          <t>Formal assessment / reviewed pack</t>
        </is>
      </c>
    </row>
    <row r="45">
      <c r="A45" s="96" t="inlineStr">
        <is>
          <t>Master readiness</t>
        </is>
      </c>
      <c r="B45" s="97" t="inlineStr">
        <is>
          <t>Independent suite-level review of architecture, routing, evidence-control linkage and unresolved regulatory consequences.</t>
        </is>
      </c>
      <c r="C45" s="97" t="inlineStr">
        <is>
          <t>Master Control Tower</t>
        </is>
      </c>
    </row>
  </sheetData>
  <mergeCells count="29">
    <mergeCell ref="C25:H25"/>
    <mergeCell ref="B9:H9"/>
    <mergeCell ref="A37:C37"/>
    <mergeCell ref="A3:H6"/>
    <mergeCell ref="C22:H22"/>
    <mergeCell ref="B30:H30"/>
    <mergeCell ref="A1:H1"/>
    <mergeCell ref="C21:H21"/>
    <mergeCell ref="B32:H32"/>
    <mergeCell ref="A16:H16"/>
    <mergeCell ref="C23:H23"/>
    <mergeCell ref="C17:H17"/>
    <mergeCell ref="A27:H27"/>
    <mergeCell ref="B31:H31"/>
    <mergeCell ref="C19:H19"/>
    <mergeCell ref="A2:H2"/>
    <mergeCell ref="B12:H12"/>
    <mergeCell ref="A35:H38"/>
    <mergeCell ref="C18:H18"/>
    <mergeCell ref="B11:H11"/>
    <mergeCell ref="A8:H8"/>
    <mergeCell ref="B14:H14"/>
    <mergeCell ref="C24:H24"/>
    <mergeCell ref="B13:H13"/>
    <mergeCell ref="B29:H29"/>
    <mergeCell ref="B10:H10"/>
    <mergeCell ref="C20:H20"/>
    <mergeCell ref="B28:H28"/>
    <mergeCell ref="A34:H34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style="50" min="1" max="1"/>
    <col width="28" customWidth="1" style="50" min="2" max="2"/>
    <col width="25" customWidth="1" style="50" min="3" max="3"/>
    <col width="18" customWidth="1" style="50" min="4" max="4"/>
    <col width="18" customWidth="1" style="50" min="5" max="5"/>
    <col width="21" customWidth="1" style="50" min="6" max="6"/>
    <col width="29" customWidth="1" style="50" min="7" max="7"/>
    <col width="26" customWidth="1" style="50" min="8" max="8"/>
    <col width="27" customWidth="1" style="50" min="9" max="9"/>
    <col width="58" customWidth="1" style="50" min="10" max="10"/>
    <col width="28" customWidth="1" style="50" min="11" max="11"/>
    <col width="48" customWidth="1" style="50" min="12" max="12"/>
  </cols>
  <sheetData>
    <row r="1" ht="35" customHeight="1" s="50">
      <c r="A1" s="7" t="inlineStr">
        <is>
          <t>Workbook Manifest &amp; AZComply Control-Pack Library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 s="50">
      <c r="A2" s="13" t="inlineStr">
        <is>
          <t>Versioned suite metadata and active routing targets.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25" t="inlineStr">
        <is>
          <t>MASTER MANIFEST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31" customHeight="1" s="50">
      <c r="A4" s="42" t="inlineStr">
        <is>
          <t>Field</t>
        </is>
      </c>
      <c r="B4" s="42" t="inlineStr">
        <is>
          <t>Value</t>
        </is>
      </c>
      <c r="C4" s="42" t="inlineStr">
        <is>
          <t>Notes</t>
        </is>
      </c>
    </row>
    <row r="5">
      <c r="A5" t="inlineStr">
        <is>
          <t>Master Workbook ID</t>
        </is>
      </c>
      <c r="B5" s="8" t="inlineStr">
        <is>
          <t>AZC-MASTER-001</t>
        </is>
      </c>
    </row>
    <row r="6">
      <c r="A6" t="inlineStr">
        <is>
          <t>Version</t>
        </is>
      </c>
      <c r="B6" s="8" t="inlineStr">
        <is>
          <t>1.2.0</t>
        </is>
      </c>
    </row>
    <row r="7">
      <c r="A7" t="inlineStr">
        <is>
          <t>Master schema</t>
        </is>
      </c>
      <c r="B7" s="8" t="inlineStr">
        <is>
          <t>AZC-MASTER-SCHEMA-1.2</t>
        </is>
      </c>
    </row>
    <row r="8">
      <c r="A8" t="inlineStr">
        <is>
          <t>System schema</t>
        </is>
      </c>
      <c r="B8" s="8" t="inlineStr">
        <is>
          <t>AZC-SYSTEM-1.0</t>
        </is>
      </c>
    </row>
    <row r="9">
      <c r="A9" t="inlineStr">
        <is>
          <t>Component schema</t>
        </is>
      </c>
      <c r="B9" s="8" t="inlineStr">
        <is>
          <t>AZC-COMPONENT-1.0</t>
        </is>
      </c>
    </row>
    <row r="10">
      <c r="A10" t="inlineStr">
        <is>
          <t>Evidence schema</t>
        </is>
      </c>
      <c r="B10" s="8" t="inlineStr">
        <is>
          <t>AZC-EVIDENCE-1.0</t>
        </is>
      </c>
    </row>
    <row r="11">
      <c r="A11" t="inlineStr">
        <is>
          <t>Legal baseline</t>
        </is>
      </c>
      <c r="B11" s="8" t="inlineStr">
        <is>
          <t>2026-07-27</t>
        </is>
      </c>
    </row>
    <row r="12">
      <c r="A12" t="inlineStr">
        <is>
          <t>Build date</t>
        </is>
      </c>
      <c r="B12" s="8" t="inlineStr">
        <is>
          <t>2026-09-05</t>
        </is>
      </c>
    </row>
    <row r="13">
      <c r="A13" t="inlineStr">
        <is>
          <t>Maximum state</t>
        </is>
      </c>
      <c r="B13" s="8" t="inlineStr">
        <is>
          <t>READY FOR INDEPENDENT MASTER REVIEW</t>
        </is>
      </c>
    </row>
    <row r="14">
      <c r="A14" s="98" t="inlineStr">
        <is>
          <t>Integration mode</t>
        </is>
      </c>
      <c r="B14" s="98" t="inlineStr">
        <is>
          <t>Standalone / Operations-Connected</t>
        </is>
      </c>
      <c r="C14" s="98" t="inlineStr">
        <is>
          <t>Operations-Connected = external operational system owns execution; Master owns regulatory orchestration</t>
        </is>
      </c>
    </row>
    <row r="15">
      <c r="A15" s="25" t="inlineStr">
        <is>
          <t>CONTROL-PACK LIBRARY</t>
        </is>
      </c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</row>
    <row r="16" ht="31" customHeight="1" s="50">
      <c r="A16" s="42" t="inlineStr">
        <is>
          <t>Pack ID</t>
        </is>
      </c>
      <c r="B16" s="42" t="inlineStr">
        <is>
          <t>Pack name</t>
        </is>
      </c>
      <c r="C16" s="42" t="inlineStr">
        <is>
          <t>Version</t>
        </is>
      </c>
      <c r="D16" s="42" t="inlineStr">
        <is>
          <t>Library status</t>
        </is>
      </c>
      <c r="E16" s="42" t="inlineStr">
        <is>
          <t>Primary scope</t>
        </is>
      </c>
      <c r="F16" s="42" t="inlineStr">
        <is>
          <t>Primary operator(s)</t>
        </is>
      </c>
      <c r="G16" s="42" t="inlineStr">
        <is>
          <t>Core legal area</t>
        </is>
      </c>
      <c r="H16" s="42" t="inlineStr">
        <is>
          <t>Object mode</t>
        </is>
      </c>
      <c r="I16" s="42" t="inlineStr">
        <is>
          <t>Prerequisite</t>
        </is>
      </c>
      <c r="J16" s="42" t="inlineStr">
        <is>
          <t>Expected current file</t>
        </is>
      </c>
      <c r="K16" s="42" t="inlineStr">
        <is>
          <t>Notes</t>
        </is>
      </c>
      <c r="L16" s="42" t="inlineStr">
        <is>
          <t>Instance rule</t>
        </is>
      </c>
    </row>
    <row r="17">
      <c r="A17" t="inlineStr">
        <is>
          <t>AZC-CLS</t>
        </is>
      </c>
      <c r="B17" t="inlineStr">
        <is>
          <t>AI System Classification Decision</t>
        </is>
      </c>
      <c r="C17" t="inlineStr">
        <is>
          <t>1.0.0</t>
        </is>
      </c>
      <c r="D17" t="inlineStr">
        <is>
          <t>Active</t>
        </is>
      </c>
      <c r="E17" t="inlineStr">
        <is>
          <t>AI system / component screen</t>
        </is>
      </c>
      <c r="F17" t="inlineStr">
        <is>
          <t>All</t>
        </is>
      </c>
      <c r="G17" t="inlineStr">
        <is>
          <t>Art.2/3/5/6; Annex I/III</t>
        </is>
      </c>
      <c r="H17" t="inlineStr">
        <is>
          <t>Parent + separate objects</t>
        </is>
      </c>
      <c r="I17" t="inlineStr">
        <is>
          <t>Canonical facts</t>
        </is>
      </c>
      <c r="J17" t="inlineStr">
        <is>
          <t>AZComply_AI_System_Classification_Decision_Workbook_UPDATED_2026-09-04.xlsx</t>
        </is>
      </c>
      <c r="K17" t="inlineStr">
        <is>
          <t>Original classification workbook superseded</t>
        </is>
      </c>
      <c r="L17" t="inlineStr">
        <is>
          <t>Separate instance for materially distinct AI system; component screen may remain parent-linked</t>
        </is>
      </c>
    </row>
    <row r="18">
      <c r="A18" t="inlineStr">
        <is>
          <t>AZC-A5</t>
        </is>
      </c>
      <c r="B18" t="inlineStr">
        <is>
          <t>Article 5 Prohibited Practices</t>
        </is>
      </c>
      <c r="C18" t="inlineStr">
        <is>
          <t>1.0.0</t>
        </is>
      </c>
      <c r="D18" t="inlineStr">
        <is>
          <t>Active</t>
        </is>
      </c>
      <c r="E18" t="inlineStr">
        <is>
          <t>AI system / prohibited-practice route</t>
        </is>
      </c>
      <c r="F18" t="inlineStr">
        <is>
          <t>Provider / Deployer</t>
        </is>
      </c>
      <c r="G18" t="inlineStr">
        <is>
          <t>Article 5</t>
        </is>
      </c>
      <c r="H18" t="inlineStr">
        <is>
          <t>Parent + component screen</t>
        </is>
      </c>
      <c r="I18" t="inlineStr">
        <is>
          <t>Classification/use facts</t>
        </is>
      </c>
      <c r="J18" t="inlineStr">
        <is>
          <t>AZComply_Article5_Prohibited_Practices_Control_Workbook_2026-09-04.xlsx</t>
        </is>
      </c>
      <c r="L18" t="inlineStr">
        <is>
          <t>Separate instance for materially distinct prohibited-practice factual pattern</t>
        </is>
      </c>
    </row>
    <row r="19">
      <c r="A19" t="inlineStr">
        <is>
          <t>AZC-TRANS</t>
        </is>
      </c>
      <c r="B19" t="inlineStr">
        <is>
          <t>Transparency &amp; Information</t>
        </is>
      </c>
      <c r="C19" t="inlineStr">
        <is>
          <t>1.0.0</t>
        </is>
      </c>
      <c r="D19" t="inlineStr">
        <is>
          <t>Active</t>
        </is>
      </c>
      <c r="E19" t="inlineStr">
        <is>
          <t>Article 13 / Article 50</t>
        </is>
      </c>
      <c r="F19" t="inlineStr">
        <is>
          <t>Provider / Deployer</t>
        </is>
      </c>
      <c r="G19" t="inlineStr">
        <is>
          <t>Articles 13,50</t>
        </is>
      </c>
      <c r="H19" t="inlineStr">
        <is>
          <t>Parent + component-scoped</t>
        </is>
      </c>
      <c r="I19" t="inlineStr">
        <is>
          <t>Classification/interaction/content facts</t>
        </is>
      </c>
      <c r="J19" t="inlineStr">
        <is>
          <t>AZComply_Transparency_Information_Control_Workbook_2026-09-05.xlsx</t>
        </is>
      </c>
      <c r="K19" t="inlineStr">
        <is>
          <t>Suite routing pack</t>
        </is>
      </c>
      <c r="L19" t="inlineStr">
        <is>
          <t>Separate instance if component has distinct disclosure/content architecture</t>
        </is>
      </c>
    </row>
    <row r="20">
      <c r="A20" t="inlineStr">
        <is>
          <t>AZC-DEP</t>
        </is>
      </c>
      <c r="B20" t="inlineStr">
        <is>
          <t>Deployer Obligations</t>
        </is>
      </c>
      <c r="C20" t="inlineStr">
        <is>
          <t>1.0.0</t>
        </is>
      </c>
      <c r="D20" t="inlineStr">
        <is>
          <t>Active</t>
        </is>
      </c>
      <c r="E20" t="inlineStr">
        <is>
          <t>High-risk deployment</t>
        </is>
      </c>
      <c r="F20" t="inlineStr">
        <is>
          <t>Deployer</t>
        </is>
      </c>
      <c r="G20" t="inlineStr">
        <is>
          <t>Article 26</t>
        </is>
      </c>
      <c r="H20" t="inlineStr">
        <is>
          <t>Parent + separate high-risk objects</t>
        </is>
      </c>
      <c r="I20" t="inlineStr">
        <is>
          <t>High-risk classification</t>
        </is>
      </c>
      <c r="J20" t="inlineStr">
        <is>
          <t>AZComply_Deployer_Obligations_Control_Workbook_2026-09-04.xlsx</t>
        </is>
      </c>
      <c r="L20" t="inlineStr">
        <is>
          <t>Usually parent deployment dossier; separate for distinct deployed AI systems</t>
        </is>
      </c>
    </row>
    <row r="21">
      <c r="A21" t="inlineStr">
        <is>
          <t>AZC-HO</t>
        </is>
      </c>
      <c r="B21" t="inlineStr">
        <is>
          <t>Human Oversight</t>
        </is>
      </c>
      <c r="C21" t="inlineStr">
        <is>
          <t>1.0.0</t>
        </is>
      </c>
      <c r="D21" t="inlineStr">
        <is>
          <t>Active</t>
        </is>
      </c>
      <c r="E21" t="inlineStr">
        <is>
          <t>High-risk oversight</t>
        </is>
      </c>
      <c r="F21" t="inlineStr">
        <is>
          <t>Provider / Deployer</t>
        </is>
      </c>
      <c r="G21" t="inlineStr">
        <is>
          <t>Articles 14,26(2)</t>
        </is>
      </c>
      <c r="H21" t="inlineStr">
        <is>
          <t>Parent + component-scoped</t>
        </is>
      </c>
      <c r="I21" t="inlineStr">
        <is>
          <t>High-risk classification</t>
        </is>
      </c>
      <c r="J21" t="inlineStr">
        <is>
          <t>AZComply_Human_Oversight_Control_Workbook_2026-09-04.xlsx</t>
        </is>
      </c>
      <c r="L21" t="inlineStr">
        <is>
          <t>Shared parent plan allowed; component oversight remains traceable</t>
        </is>
      </c>
    </row>
    <row r="22">
      <c r="A22" t="inlineStr">
        <is>
          <t>AZC-RISK</t>
        </is>
      </c>
      <c r="B22" t="inlineStr">
        <is>
          <t>Risk Management System</t>
        </is>
      </c>
      <c r="C22" t="inlineStr">
        <is>
          <t>1.0.0</t>
        </is>
      </c>
      <c r="D22" t="inlineStr">
        <is>
          <t>Active</t>
        </is>
      </c>
      <c r="E22" t="inlineStr">
        <is>
          <t>High-risk provider</t>
        </is>
      </c>
      <c r="F22" t="inlineStr">
        <is>
          <t>Provider</t>
        </is>
      </c>
      <c r="G22" t="inlineStr">
        <is>
          <t>Article 9</t>
        </is>
      </c>
      <c r="H22" t="inlineStr">
        <is>
          <t>Parent + separate objects</t>
        </is>
      </c>
      <c r="I22" t="inlineStr">
        <is>
          <t>High-risk classification</t>
        </is>
      </c>
      <c r="J22" t="inlineStr">
        <is>
          <t>AZComply_Risk_Management_System_Control_Workbook_2026-09-04.xlsx</t>
        </is>
      </c>
      <c r="L22" t="inlineStr">
        <is>
          <t>One RMS may cover system + components if hazards remain traceable</t>
        </is>
      </c>
    </row>
    <row r="23">
      <c r="A23" t="inlineStr">
        <is>
          <t>AZC-DATA</t>
        </is>
      </c>
      <c r="B23" t="inlineStr">
        <is>
          <t>Data Governance</t>
        </is>
      </c>
      <c r="C23" t="inlineStr">
        <is>
          <t>1.0.0</t>
        </is>
      </c>
      <c r="D23" t="inlineStr">
        <is>
          <t>Active</t>
        </is>
      </c>
      <c r="E23" t="inlineStr">
        <is>
          <t>High-risk provider</t>
        </is>
      </c>
      <c r="F23" t="inlineStr">
        <is>
          <t>Provider</t>
        </is>
      </c>
      <c r="G23" t="inlineStr">
        <is>
          <t>Article 10</t>
        </is>
      </c>
      <c r="H23" t="inlineStr">
        <is>
          <t>Parent + component-scoped</t>
        </is>
      </c>
      <c r="I23" t="inlineStr">
        <is>
          <t>High-risk classification</t>
        </is>
      </c>
      <c r="J23" t="inlineStr">
        <is>
          <t>AZComply_Data_Governance_Control_Workbook_2026-09-04.xlsx</t>
        </is>
      </c>
      <c r="L23" t="inlineStr">
        <is>
          <t>Shared governance allowed with component datasets/lineage mapped</t>
        </is>
      </c>
    </row>
    <row r="24">
      <c r="A24" t="inlineStr">
        <is>
          <t>AZC-TECH</t>
        </is>
      </c>
      <c r="B24" t="inlineStr">
        <is>
          <t>Technical Documentation</t>
        </is>
      </c>
      <c r="C24" t="inlineStr">
        <is>
          <t>1.0.0</t>
        </is>
      </c>
      <c r="D24" t="inlineStr">
        <is>
          <t>Active</t>
        </is>
      </c>
      <c r="E24" t="inlineStr">
        <is>
          <t>High-risk provider</t>
        </is>
      </c>
      <c r="F24" t="inlineStr">
        <is>
          <t>Provider</t>
        </is>
      </c>
      <c r="G24" t="inlineStr">
        <is>
          <t>Article 11 / Annex IV</t>
        </is>
      </c>
      <c r="H24" t="inlineStr">
        <is>
          <t>Parent + component sections</t>
        </is>
      </c>
      <c r="I24" t="inlineStr">
        <is>
          <t>High-risk classification</t>
        </is>
      </c>
      <c r="J24" t="inlineStr">
        <is>
          <t>AZComply_Technical_Documentation_Control_Workbook_2026-09-04.xlsx</t>
        </is>
      </c>
      <c r="L24" t="inlineStr">
        <is>
          <t>Composite dossier preferred; separate docs for separate AI systems</t>
        </is>
      </c>
    </row>
    <row r="25">
      <c r="A25" t="inlineStr">
        <is>
          <t>AZC-QMS</t>
        </is>
      </c>
      <c r="B25" t="inlineStr">
        <is>
          <t>Quality Management System</t>
        </is>
      </c>
      <c r="C25" t="inlineStr">
        <is>
          <t>1.0.0</t>
        </is>
      </c>
      <c r="D25" t="inlineStr">
        <is>
          <t>Active</t>
        </is>
      </c>
      <c r="E25" t="inlineStr">
        <is>
          <t>Provider organisation</t>
        </is>
      </c>
      <c r="F25" t="inlineStr">
        <is>
          <t>Provider</t>
        </is>
      </c>
      <c r="G25" t="inlineStr">
        <is>
          <t>Article 17</t>
        </is>
      </c>
      <c r="H25" t="inlineStr">
        <is>
          <t>Provider-wide + system evidence</t>
        </is>
      </c>
      <c r="I25" t="inlineStr">
        <is>
          <t>High-risk provider role</t>
        </is>
      </c>
      <c r="J25" t="inlineStr">
        <is>
          <t>AZComply_Quality_Management_System_Control_Workbook_2026-09-04.xlsx</t>
        </is>
      </c>
      <c r="L25" t="inlineStr">
        <is>
          <t>Normally provider-wide; do not duplicate per internal agent</t>
        </is>
      </c>
    </row>
    <row r="26">
      <c r="A26" t="inlineStr">
        <is>
          <t>AZC-ARS</t>
        </is>
      </c>
      <c r="B26" t="inlineStr">
        <is>
          <t>Accuracy, Robustness &amp; Cybersecurity</t>
        </is>
      </c>
      <c r="C26" t="inlineStr">
        <is>
          <t>1.0.0</t>
        </is>
      </c>
      <c r="D26" t="inlineStr">
        <is>
          <t>Active</t>
        </is>
      </c>
      <c r="E26" t="inlineStr">
        <is>
          <t>High-risk system</t>
        </is>
      </c>
      <c r="F26" t="inlineStr">
        <is>
          <t>Provider</t>
        </is>
      </c>
      <c r="G26" t="inlineStr">
        <is>
          <t>Article 15</t>
        </is>
      </c>
      <c r="H26" t="inlineStr">
        <is>
          <t>Parent + component tests</t>
        </is>
      </c>
      <c r="I26" t="inlineStr">
        <is>
          <t>High-risk classification</t>
        </is>
      </c>
      <c r="J26" t="inlineStr">
        <is>
          <t>AZComply_Accuracy_Robustness_Cybersecurity_Control_Workbook_2026-09-04.xlsx</t>
        </is>
      </c>
      <c r="L26" t="inlineStr">
        <is>
          <t>Composite targets + component-level test evidence</t>
        </is>
      </c>
    </row>
    <row r="27">
      <c r="A27" t="inlineStr">
        <is>
          <t>AZC-LOG</t>
        </is>
      </c>
      <c r="B27" t="inlineStr">
        <is>
          <t>Logging &amp; Record-Keeping</t>
        </is>
      </c>
      <c r="C27" t="inlineStr">
        <is>
          <t>1.0.0</t>
        </is>
      </c>
      <c r="D27" t="inlineStr">
        <is>
          <t>Active</t>
        </is>
      </c>
      <c r="E27" t="inlineStr">
        <is>
          <t>High-risk system</t>
        </is>
      </c>
      <c r="F27" t="inlineStr">
        <is>
          <t>Provider / Deployer</t>
        </is>
      </c>
      <c r="G27" t="inlineStr">
        <is>
          <t>Articles 12,19,26</t>
        </is>
      </c>
      <c r="H27" t="inlineStr">
        <is>
          <t>Parent + component schema</t>
        </is>
      </c>
      <c r="I27" t="inlineStr">
        <is>
          <t>High-risk classification</t>
        </is>
      </c>
      <c r="J27" t="inlineStr">
        <is>
          <t>AZComply_Logging_Record_Keeping_Control_Workbook_2026-09-05.xlsx</t>
        </is>
      </c>
      <c r="L27" t="inlineStr">
        <is>
          <t>Shared schema valid if events remain component-attributable</t>
        </is>
      </c>
    </row>
    <row r="28">
      <c r="A28" t="inlineStr">
        <is>
          <t>AZC-TRAIN</t>
        </is>
      </c>
      <c r="B28" t="inlineStr">
        <is>
          <t>AI Literacy, Training &amp; Competence</t>
        </is>
      </c>
      <c r="C28" t="inlineStr">
        <is>
          <t>1.0.0</t>
        </is>
      </c>
      <c r="D28" t="inlineStr">
        <is>
          <t>Active</t>
        </is>
      </c>
      <c r="E28" t="inlineStr">
        <is>
          <t>Article 4 + oversight roles</t>
        </is>
      </c>
      <c r="F28" t="inlineStr">
        <is>
          <t>Provider / Deployer</t>
        </is>
      </c>
      <c r="G28" t="inlineStr">
        <is>
          <t>Articles 4,26(2)</t>
        </is>
      </c>
      <c r="H28" t="inlineStr">
        <is>
          <t>Organisation + system roles</t>
        </is>
      </c>
      <c r="I28" t="inlineStr">
        <is>
          <t>Operator role</t>
        </is>
      </c>
      <c r="J28" t="inlineStr">
        <is>
          <t>AZComply_AI_Literacy_Training_Competence_Control_Workbook_2026-09-05.xlsx</t>
        </is>
      </c>
      <c r="L28" t="inlineStr">
        <is>
          <t>Usually unit-level plan; system/agent modules linked</t>
        </is>
      </c>
    </row>
    <row r="29">
      <c r="A29" t="inlineStr">
        <is>
          <t>AZC-FRIA</t>
        </is>
      </c>
      <c r="B29" t="inlineStr">
        <is>
          <t>Fundamental Rights Impact Assessment</t>
        </is>
      </c>
      <c r="C29" t="inlineStr">
        <is>
          <t>1.0.0</t>
        </is>
      </c>
      <c r="D29" t="inlineStr">
        <is>
          <t>Active</t>
        </is>
      </c>
      <c r="E29" t="inlineStr">
        <is>
          <t>In-scope deployment</t>
        </is>
      </c>
      <c r="F29" t="inlineStr">
        <is>
          <t>Deployer</t>
        </is>
      </c>
      <c r="G29" t="inlineStr">
        <is>
          <t>Article 27 / Art.5(2)</t>
        </is>
      </c>
      <c r="H29" t="inlineStr">
        <is>
          <t>Parent + separate deployed objects</t>
        </is>
      </c>
      <c r="I29" t="inlineStr">
        <is>
          <t>Classification/deployer facts</t>
        </is>
      </c>
      <c r="J29" t="inlineStr">
        <is>
          <t>AZComply_Fundamental_Rights_Impact_Assessment_Control_Workbook_2026-09-05.xlsx</t>
        </is>
      </c>
      <c r="L29" t="inlineStr">
        <is>
          <t>Reuse only with documented similarity/reuse rationale</t>
        </is>
      </c>
    </row>
    <row r="30">
      <c r="A30" t="inlineStr">
        <is>
          <t>AZC-REG</t>
        </is>
      </c>
      <c r="B30" t="inlineStr">
        <is>
          <t>EU AI Database Registration</t>
        </is>
      </c>
      <c r="C30" t="inlineStr">
        <is>
          <t>1.0.0</t>
        </is>
      </c>
      <c r="D30" t="inlineStr">
        <is>
          <t>Active</t>
        </is>
      </c>
      <c r="E30" t="inlineStr">
        <is>
          <t>Article 49 / Art.5(2)</t>
        </is>
      </c>
      <c r="F30" t="inlineStr">
        <is>
          <t>Provider / Public deployer</t>
        </is>
      </c>
      <c r="G30" t="inlineStr">
        <is>
          <t>Articles 49,71</t>
        </is>
      </c>
      <c r="H30" t="inlineStr">
        <is>
          <t>Separate registration object</t>
        </is>
      </c>
      <c r="I30" t="inlineStr">
        <is>
          <t>Classification/operator role</t>
        </is>
      </c>
      <c r="J30" t="inlineStr">
        <is>
          <t>AZComply_EU_AI_Database_Registration_Control_Workbook_2026-09-05.xlsx</t>
        </is>
      </c>
      <c r="L30" t="inlineStr">
        <is>
          <t>Separate registered object/use where legally required</t>
        </is>
      </c>
    </row>
    <row r="31">
      <c r="A31" t="inlineStr">
        <is>
          <t>AZC-PMS</t>
        </is>
      </c>
      <c r="B31" t="inlineStr">
        <is>
          <t>Post-Market Monitoring</t>
        </is>
      </c>
      <c r="C31" t="inlineStr">
        <is>
          <t>1.0.0</t>
        </is>
      </c>
      <c r="D31" t="inlineStr">
        <is>
          <t>Active</t>
        </is>
      </c>
      <c r="E31" t="inlineStr">
        <is>
          <t>High-risk provider</t>
        </is>
      </c>
      <c r="F31" t="inlineStr">
        <is>
          <t>Provider</t>
        </is>
      </c>
      <c r="G31" t="inlineStr">
        <is>
          <t>Article 72</t>
        </is>
      </c>
      <c r="H31" t="inlineStr">
        <is>
          <t>Parent + component signals</t>
        </is>
      </c>
      <c r="I31" t="inlineStr">
        <is>
          <t>High-risk provider role</t>
        </is>
      </c>
      <c r="J31" t="inlineStr">
        <is>
          <t>AZComply_Post_Market_Monitoring_Control_Workbook_2026-09-04.xlsx</t>
        </is>
      </c>
      <c r="L31" t="inlineStr">
        <is>
          <t>One PMS plan may cover system; signals remain attributable</t>
        </is>
      </c>
    </row>
    <row r="32">
      <c r="A32" t="inlineStr">
        <is>
          <t>AZC-SUP</t>
        </is>
      </c>
      <c r="B32" t="inlineStr">
        <is>
          <t>AI Supply Chain &amp; Value Chain</t>
        </is>
      </c>
      <c r="C32" t="inlineStr">
        <is>
          <t>1.0.0</t>
        </is>
      </c>
      <c r="D32" t="inlineStr">
        <is>
          <t>Active</t>
        </is>
      </c>
      <c r="E32" t="inlineStr">
        <is>
          <t>Articles 22–25</t>
        </is>
      </c>
      <c r="F32" t="inlineStr">
        <is>
          <t>Multiple</t>
        </is>
      </c>
      <c r="G32" t="inlineStr">
        <is>
          <t>Articles 22–25</t>
        </is>
      </c>
      <c r="H32" t="inlineStr">
        <is>
          <t>Parent + supplier/components</t>
        </is>
      </c>
      <c r="I32" t="inlineStr">
        <is>
          <t>Operator/value-chain facts</t>
        </is>
      </c>
      <c r="J32" t="inlineStr">
        <is>
          <t>AZComply_AI_Supply_Chain_Value_Chain_Control_Workbook_2026-09-05.xlsx</t>
        </is>
      </c>
      <c r="L32" t="inlineStr">
        <is>
          <t>One dossier can cover system if suppliers/components separately identified</t>
        </is>
      </c>
    </row>
    <row r="33">
      <c r="A33" t="inlineStr">
        <is>
          <t>AZC-GPAI</t>
        </is>
      </c>
      <c r="B33" t="inlineStr">
        <is>
          <t>GPAI Model Compliance</t>
        </is>
      </c>
      <c r="C33" t="inlineStr">
        <is>
          <t>1.0.0</t>
        </is>
      </c>
      <c r="D33" t="inlineStr">
        <is>
          <t>Active</t>
        </is>
      </c>
      <c r="E33" t="inlineStr">
        <is>
          <t>GPAI model</t>
        </is>
      </c>
      <c r="F33" t="inlineStr">
        <is>
          <t>GPAI Provider</t>
        </is>
      </c>
      <c r="G33" t="inlineStr">
        <is>
          <t>Articles 51–55</t>
        </is>
      </c>
      <c r="H33" t="inlineStr">
        <is>
          <t>Separate GPAI model</t>
        </is>
      </c>
      <c r="I33" t="inlineStr">
        <is>
          <t>GPAI provider facts</t>
        </is>
      </c>
      <c r="J33" t="inlineStr">
        <is>
          <t>AZComply_GPAI_Model_Compliance_Control_Workbook_2026-09-05.xlsx</t>
        </is>
      </c>
      <c r="L33" t="inlineStr">
        <is>
          <t>Separate per materially distinct GPAI model/provider scope</t>
        </is>
      </c>
    </row>
    <row r="34">
      <c r="A34" t="inlineStr">
        <is>
          <t>AZC-A50-LEG</t>
        </is>
      </c>
      <c r="B34" t="inlineStr">
        <is>
          <t>Article 50 Transparency — standalone</t>
        </is>
      </c>
      <c r="C34" t="inlineStr">
        <is>
          <t>1.0.0</t>
        </is>
      </c>
      <c r="D34" t="inlineStr">
        <is>
          <t>Superseded</t>
        </is>
      </c>
      <c r="E34" t="inlineStr">
        <is>
          <t>Article 50 only</t>
        </is>
      </c>
      <c r="F34" t="inlineStr">
        <is>
          <t>Provider / Deployer</t>
        </is>
      </c>
      <c r="G34" t="inlineStr">
        <is>
          <t>Article 50</t>
        </is>
      </c>
      <c r="H34" t="inlineStr">
        <is>
          <t>Standalone</t>
        </is>
      </c>
      <c r="I34" t="inlineStr">
        <is>
          <t>—</t>
        </is>
      </c>
      <c r="J34" t="inlineStr">
        <is>
          <t>AZComply_Article50_Transparency_Workbook_FIXED_2026-09-04.xlsx</t>
        </is>
      </c>
      <c r="K34" t="inlineStr">
        <is>
          <t>Use AZC-TRANS for suite routing</t>
        </is>
      </c>
      <c r="L34" t="inlineStr">
        <is>
          <t>Do not route by default</t>
        </is>
      </c>
    </row>
    <row r="35">
      <c r="A35" t="inlineStr">
        <is>
          <t>AZC-CLS-LEG</t>
        </is>
      </c>
      <c r="B35" t="inlineStr">
        <is>
          <t>Classification — original</t>
        </is>
      </c>
      <c r="C35" t="inlineStr">
        <is>
          <t>1.0.0</t>
        </is>
      </c>
      <c r="D35" t="inlineStr">
        <is>
          <t>Superseded</t>
        </is>
      </c>
      <c r="E35" t="inlineStr">
        <is>
          <t>Classification</t>
        </is>
      </c>
      <c r="F35" t="inlineStr">
        <is>
          <t>All</t>
        </is>
      </c>
      <c r="G35" t="inlineStr">
        <is>
          <t>Art.2/3/5/6</t>
        </is>
      </c>
      <c r="H35" t="inlineStr">
        <is>
          <t>Standalone</t>
        </is>
      </c>
      <c r="I35" t="inlineStr">
        <is>
          <t>—</t>
        </is>
      </c>
      <c r="J35" t="inlineStr">
        <is>
          <t>AZComply_AI_System_Classification_Decision_Workbook_2026-09-04.xlsx</t>
        </is>
      </c>
      <c r="K35" t="inlineStr">
        <is>
          <t>Superseded by UPDATED workbook</t>
        </is>
      </c>
      <c r="L35" t="inlineStr">
        <is>
          <t>Do not route</t>
        </is>
      </c>
    </row>
  </sheetData>
  <autoFilter ref="A4:L35"/>
  <mergeCells count="4">
    <mergeCell ref="A3:L3"/>
    <mergeCell ref="A2:L2"/>
    <mergeCell ref="A15:L15"/>
    <mergeCell ref="A1:L1"/>
  </mergeCells>
  <conditionalFormatting sqref="D17:D35">
    <cfRule type="expression" priority="1" dxfId="0">
      <formula>D17="Active"</formula>
    </cfRule>
    <cfRule type="expression" priority="2" dxfId="1">
      <formula>D17="Superseded"</formula>
    </cfRule>
  </conditionalFormatting>
  <pageMargins left="0.25" right="0.25" top="0.5" bottom="0.5" header="0.3" footer="0.3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3"/>
  <sheetViews>
    <sheetView showGridLines="0" workbookViewId="0">
      <selection activeCell="A1" sqref="A1"/>
    </sheetView>
  </sheetViews>
  <sheetFormatPr baseColWidth="8" defaultRowHeight="15"/>
  <cols>
    <col width="26" customWidth="1" style="50" min="1" max="1"/>
    <col width="44" customWidth="1" style="50" min="2" max="2"/>
    <col width="30" customWidth="1" style="50" min="3" max="3"/>
    <col width="25" customWidth="1" style="50" min="4" max="4"/>
  </cols>
  <sheetData>
    <row r="1" ht="35" customHeight="1" s="50">
      <c r="A1" s="7" t="inlineStr">
        <is>
          <t>Canonical Parent AI System Profile</t>
        </is>
      </c>
      <c r="B1" s="1" t="n"/>
      <c r="C1" s="1" t="n"/>
      <c r="D1" s="1" t="n"/>
    </row>
    <row r="2" ht="30" customHeight="1" s="50">
      <c r="A2" s="13" t="inlineStr">
        <is>
          <t>Shared suite-mode facts. Components/agents are separate objects.</t>
        </is>
      </c>
      <c r="B2" s="1" t="n"/>
      <c r="C2" s="1" t="n"/>
      <c r="D2" s="1" t="n"/>
    </row>
    <row r="3">
      <c r="A3" s="25" t="inlineStr">
        <is>
          <t>SYSTEM IDENTITY</t>
        </is>
      </c>
      <c r="B3" s="1" t="n"/>
      <c r="C3" s="1" t="n"/>
      <c r="D3" s="1" t="n"/>
    </row>
    <row r="4" ht="31" customHeight="1" s="50">
      <c r="A4" s="42" t="inlineStr">
        <is>
          <t>Field</t>
        </is>
      </c>
      <c r="B4" s="42" t="inlineStr">
        <is>
          <t>Value</t>
        </is>
      </c>
      <c r="C4" s="42" t="inlineStr">
        <is>
          <t>Notes</t>
        </is>
      </c>
    </row>
    <row r="5">
      <c r="A5" t="inlineStr">
        <is>
          <t>Master System ID</t>
        </is>
      </c>
      <c r="B5" s="8" t="inlineStr">
        <is>
          <t>SYS-0001</t>
        </is>
      </c>
    </row>
    <row r="6">
      <c r="A6" t="inlineStr">
        <is>
          <t>System name</t>
        </is>
      </c>
      <c r="B6" s="46" t="str"/>
      <c r="C6" s="46" t="str"/>
    </row>
    <row r="7">
      <c r="A7" t="inlineStr">
        <is>
          <t>System version / release</t>
        </is>
      </c>
      <c r="B7" s="46" t="str"/>
      <c r="C7" s="46" t="str"/>
    </row>
    <row r="8">
      <c r="A8" t="inlineStr">
        <is>
          <t>Architecture type</t>
        </is>
      </c>
      <c r="B8" s="46" t="str"/>
      <c r="C8" s="46" t="str"/>
    </row>
    <row r="9">
      <c r="A9" t="inlineStr">
        <is>
          <t>Lifecycle state</t>
        </is>
      </c>
      <c r="B9" s="46" t="str"/>
      <c r="C9" s="46" t="str"/>
    </row>
    <row r="10">
      <c r="A10" t="inlineStr">
        <is>
          <t>Intended purpose</t>
        </is>
      </c>
      <c r="B10" s="46" t="str"/>
      <c r="C10" s="46" t="str"/>
    </row>
    <row r="11">
      <c r="A11" t="inlineStr">
        <is>
          <t>Deployment context</t>
        </is>
      </c>
      <c r="B11" s="46" t="str"/>
      <c r="C11" s="46" t="str"/>
    </row>
    <row r="12">
      <c r="A12" t="inlineStr">
        <is>
          <t>Business process / sector</t>
        </is>
      </c>
      <c r="B12" s="46" t="str"/>
      <c r="C12" s="46" t="str"/>
    </row>
    <row r="13">
      <c r="A13" t="inlineStr">
        <is>
          <t>EU Member State(s) / market</t>
        </is>
      </c>
      <c r="B13" s="46" t="str"/>
      <c r="C13" s="46" t="str"/>
    </row>
    <row r="14">
      <c r="A14" t="inlineStr">
        <is>
          <t>First market / first use date</t>
        </is>
      </c>
      <c r="B14" s="185" t="str"/>
      <c r="C14" s="46" t="str"/>
    </row>
    <row r="15"/>
    <row r="16">
      <c r="A16" s="25" t="inlineStr">
        <is>
          <t>ACTORS / OWNERS</t>
        </is>
      </c>
      <c r="B16" s="1" t="n"/>
      <c r="C16" s="1" t="n"/>
      <c r="D16" s="1" t="n"/>
    </row>
    <row r="17" ht="31" customHeight="1" s="50">
      <c r="A17" s="42" t="inlineStr">
        <is>
          <t>Actor / owner</t>
        </is>
      </c>
      <c r="B17" s="42" t="inlineStr">
        <is>
          <t>Organisation / person</t>
        </is>
      </c>
      <c r="C17" s="42" t="inlineStr">
        <is>
          <t>State</t>
        </is>
      </c>
      <c r="D17" s="42" t="inlineStr">
        <is>
          <t>Notes</t>
        </is>
      </c>
    </row>
    <row r="18">
      <c r="A18" t="inlineStr">
        <is>
          <t>Provider</t>
        </is>
      </c>
      <c r="B18" s="46" t="str"/>
      <c r="C18" s="46" t="inlineStr">
        <is>
          <t>Yes / No / Needs assessment</t>
        </is>
      </c>
      <c r="D18" s="46" t="str"/>
    </row>
    <row r="19">
      <c r="A19" t="inlineStr">
        <is>
          <t>Deployer</t>
        </is>
      </c>
      <c r="B19" s="46" t="str"/>
      <c r="C19" s="46" t="inlineStr">
        <is>
          <t>Yes / No / Needs assessment</t>
        </is>
      </c>
      <c r="D19" s="46" t="str"/>
    </row>
    <row r="20">
      <c r="A20" t="inlineStr">
        <is>
          <t>Importer</t>
        </is>
      </c>
      <c r="B20" s="46" t="str"/>
      <c r="C20" s="46" t="inlineStr">
        <is>
          <t>Yes / No / Needs assessment</t>
        </is>
      </c>
      <c r="D20" s="46" t="str"/>
    </row>
    <row r="21">
      <c r="A21" t="inlineStr">
        <is>
          <t>Distributor</t>
        </is>
      </c>
      <c r="B21" s="46" t="str"/>
      <c r="C21" s="46" t="inlineStr">
        <is>
          <t>Yes / No / Needs assessment</t>
        </is>
      </c>
      <c r="D21" s="46" t="str"/>
    </row>
    <row r="22">
      <c r="A22" t="inlineStr">
        <is>
          <t>Authorised representative</t>
        </is>
      </c>
      <c r="B22" s="46" t="str"/>
      <c r="C22" s="46" t="inlineStr">
        <is>
          <t>Yes / No / Needs assessment</t>
        </is>
      </c>
      <c r="D22" s="46" t="str"/>
    </row>
    <row r="23">
      <c r="A23" t="inlineStr">
        <is>
          <t>Product manufacturer</t>
        </is>
      </c>
      <c r="B23" s="46" t="str"/>
      <c r="C23" s="46" t="inlineStr">
        <is>
          <t>Yes / No / Needs assessment</t>
        </is>
      </c>
      <c r="D23" s="46" t="str"/>
    </row>
    <row r="24">
      <c r="A24" t="inlineStr">
        <is>
          <t>Business owner</t>
        </is>
      </c>
      <c r="B24" s="46" t="str"/>
      <c r="C24" s="46" t="inlineStr">
        <is>
          <t>Assigned / Needs assessment</t>
        </is>
      </c>
      <c r="D24" s="46" t="str"/>
    </row>
    <row r="25">
      <c r="A25" t="inlineStr">
        <is>
          <t>Technical owner</t>
        </is>
      </c>
      <c r="B25" s="46" t="str"/>
      <c r="C25" s="46" t="inlineStr">
        <is>
          <t>Assigned / Needs assessment</t>
        </is>
      </c>
      <c r="D25" s="46" t="str"/>
    </row>
    <row r="26">
      <c r="A26" t="inlineStr">
        <is>
          <t>Compliance owner</t>
        </is>
      </c>
      <c r="B26" s="46" t="str"/>
      <c r="C26" s="46" t="inlineStr">
        <is>
          <t>Assigned / Needs assessment</t>
        </is>
      </c>
      <c r="D26" s="46" t="str"/>
    </row>
    <row r="27">
      <c r="A27" t="inlineStr">
        <is>
          <t>Human-oversight owner</t>
        </is>
      </c>
      <c r="B27" s="46" t="str"/>
      <c r="C27" s="46" t="inlineStr">
        <is>
          <t>Assigned / N/A / Needs assessment</t>
        </is>
      </c>
      <c r="D27" s="46" t="str"/>
    </row>
    <row r="28">
      <c r="A28" t="inlineStr">
        <is>
          <t>Evidence owner</t>
        </is>
      </c>
      <c r="B28" s="46" t="str"/>
      <c r="C28" s="46" t="inlineStr">
        <is>
          <t>Assigned / Needs assessment</t>
        </is>
      </c>
      <c r="D28" s="46" t="str"/>
    </row>
    <row r="29"/>
    <row r="30">
      <c r="A30" s="25" t="inlineStr">
        <is>
          <t>COMPOSITE / MULTI-AGENT GOVERNANCE</t>
        </is>
      </c>
      <c r="B30" s="1" t="n"/>
      <c r="C30" s="1" t="n"/>
      <c r="D30" s="1" t="n"/>
    </row>
    <row r="31" ht="31" customHeight="1" s="50">
      <c r="A31" s="42" t="inlineStr">
        <is>
          <t>Metric</t>
        </is>
      </c>
      <c r="B31" s="42" t="inlineStr">
        <is>
          <t>Value</t>
        </is>
      </c>
      <c r="C31" s="42" t="inlineStr">
        <is>
          <t>Rule</t>
        </is>
      </c>
    </row>
    <row r="32">
      <c r="A32" s="129" t="inlineStr">
        <is>
          <t>Metric</t>
        </is>
      </c>
      <c r="B32" s="129" t="inlineStr">
        <is>
          <t>Value</t>
        </is>
      </c>
      <c r="C32" s="129" t="inlineStr">
        <is>
          <t>Rule</t>
        </is>
      </c>
    </row>
    <row r="33">
      <c r="A33" t="inlineStr">
        <is>
          <t>Configured components / agents</t>
        </is>
      </c>
      <c r="B33" s="8">
        <f>COUNTIF('03_COMPONENT_REGISTER'!C5:C34,"&lt;&gt;")</f>
        <v/>
      </c>
    </row>
    <row r="34">
      <c r="A34" t="inlineStr">
        <is>
          <t>Separate AI-system components</t>
        </is>
      </c>
      <c r="B34" s="8">
        <f>COUNTIF('03_COMPONENT_REGISTER'!J5:J34,"Separate AI system")</f>
        <v/>
      </c>
    </row>
    <row r="35">
      <c r="A35" t="inlineStr">
        <is>
          <t>GPAI model objects</t>
        </is>
      </c>
      <c r="B35" s="8">
        <f>COUNTIF('03_COMPONENT_REGISTER'!J5:J34,"GPAI model")</f>
        <v/>
      </c>
    </row>
    <row r="36">
      <c r="A36" t="inlineStr">
        <is>
          <t>Component-scoped control objects</t>
        </is>
      </c>
      <c r="B36" s="8">
        <f>COUNTIF('03_COMPONENT_REGISTER'!K5:K34,"Component-scoped controls")</f>
        <v/>
      </c>
    </row>
    <row r="37">
      <c r="A37" t="inlineStr">
        <is>
          <t>Shared-parent control objects</t>
        </is>
      </c>
      <c r="B37" s="8">
        <f>COUNTIF('03_COMPONENT_REGISTER'!K5:K34,"Shared parent controls")</f>
        <v/>
      </c>
    </row>
    <row r="38">
      <c r="A38" t="inlineStr">
        <is>
          <t>Configured components with unresolved required scope fields</t>
        </is>
      </c>
      <c r="B38" s="8">
        <f>SUMPRODUCT(('03_COMPONENT_REGISTER'!C5:C34&lt;&gt;"")*((('03_COMPONENT_REGISTER'!J5:J34="")+('03_COMPONENT_REGISTER'!J5:J34="Needs assessment")+('03_COMPONENT_REGISTER'!K5:K34="")+('03_COMPONENT_REGISTER'!K5:K34="Needs assessment"))&gt;0))</f>
        <v/>
      </c>
      <c r="C38" t="inlineStr">
        <is>
          <t>Hard blocker; distinct components</t>
        </is>
      </c>
    </row>
    <row r="39">
      <c r="A39" t="inlineStr">
        <is>
          <t>Missing required scope-field cells</t>
        </is>
      </c>
      <c r="B39" s="8">
        <f>SUMPRODUCT(('03_COMPONENT_REGISTER'!C5:C34&lt;&gt;"")*(('03_COMPONENT_REGISTER'!J5:J34="")+('03_COMPONENT_REGISTER'!J5:J34="Needs assessment")+('03_COMPONENT_REGISTER'!K5:K34="")+('03_COMPONENT_REGISTER'!K5:K34="Needs assessment")))</f>
        <v/>
      </c>
      <c r="C39" t="inlineStr">
        <is>
          <t>Diagnostic count</t>
        </is>
      </c>
    </row>
    <row r="40">
      <c r="A40" t="inlineStr">
        <is>
          <t>Parent dossier strategy</t>
        </is>
      </c>
      <c r="B40" t="inlineStr">
        <is>
          <t>Parent + component traceability</t>
        </is>
      </c>
    </row>
    <row r="41">
      <c r="A41" s="186" t="n"/>
      <c r="B41" s="1" t="n"/>
      <c r="C41" s="1" t="n"/>
      <c r="D41" s="1" t="n"/>
    </row>
    <row r="42">
      <c r="A42" s="187" t="inlineStr">
        <is>
          <t>EXTERNAL OPERATIONS EXCHANGE CONTRACT</t>
        </is>
      </c>
      <c r="B42" s="1" t="n"/>
      <c r="C42" s="1" t="n"/>
      <c r="D42" s="1" t="n"/>
    </row>
    <row r="43">
      <c r="A43" s="174" t="inlineStr">
        <is>
          <t>Field</t>
        </is>
      </c>
      <c r="B43" s="174" t="inlineStr">
        <is>
          <t>Value</t>
        </is>
      </c>
      <c r="C43" s="174" t="inlineStr">
        <is>
          <t>Required in connected mode</t>
        </is>
      </c>
      <c r="D43" s="174" t="inlineStr">
        <is>
          <t>Meaning</t>
        </is>
      </c>
    </row>
    <row r="44">
      <c r="A44" t="inlineStr">
        <is>
          <t>Integration mode</t>
        </is>
      </c>
      <c r="B44" s="175" t="str"/>
      <c r="C44" t="inlineStr">
        <is>
          <t>Yes</t>
        </is>
      </c>
      <c r="D44" t="inlineStr">
        <is>
          <t>Standalone / Operations-Connected</t>
        </is>
      </c>
    </row>
    <row r="45">
      <c r="A45" t="inlineStr">
        <is>
          <t>Source System</t>
        </is>
      </c>
      <c r="B45" s="175" t="str"/>
      <c r="C45" t="inlineStr">
        <is>
          <t>Yes</t>
        </is>
      </c>
      <c r="D45" t="inlineStr">
        <is>
          <t>Name of the authoritative external operational source.</t>
        </is>
      </c>
    </row>
    <row r="46">
      <c r="A46" t="inlineStr">
        <is>
          <t>External Deployment ID</t>
        </is>
      </c>
      <c r="B46" s="188" t="str"/>
      <c r="C46" t="inlineStr">
        <is>
          <t>Yes</t>
        </is>
      </c>
      <c r="D46" t="inlineStr">
        <is>
          <t>Canonical operational deployment record identifier.</t>
        </is>
      </c>
    </row>
    <row r="47">
      <c r="A47" t="inlineStr">
        <is>
          <t>External Deployment URL</t>
        </is>
      </c>
      <c r="B47" s="189" t="str"/>
      <c r="C47" t="inlineStr">
        <is>
          <t>Yes</t>
        </is>
      </c>
      <c r="D47" t="inlineStr">
        <is>
          <t>Controlled link to the source deployment record.</t>
        </is>
      </c>
    </row>
    <row r="48">
      <c r="A48" t="inlineStr">
        <is>
          <t>Source record version</t>
        </is>
      </c>
      <c r="B48" s="188" t="str"/>
      <c r="C48" t="inlineStr">
        <is>
          <t>Yes</t>
        </is>
      </c>
      <c r="D48" t="inlineStr">
        <is>
          <t>Version / release / export identifier used for this snapshot.</t>
        </is>
      </c>
    </row>
    <row r="49">
      <c r="A49" t="inlineStr">
        <is>
          <t>Last imported timestamp</t>
        </is>
      </c>
      <c r="B49" s="189" t="str"/>
      <c r="C49" t="inlineStr">
        <is>
          <t>Yes</t>
        </is>
      </c>
      <c r="D49" t="inlineStr">
        <is>
          <t>When the connected snapshot was imported or reconciled into Master.</t>
        </is>
      </c>
    </row>
    <row r="50">
      <c r="A50" t="inlineStr">
        <is>
          <t>Operations snapshot date</t>
        </is>
      </c>
      <c r="B50" s="188" t="str"/>
      <c r="C50" t="inlineStr">
        <is>
          <t>Yes</t>
        </is>
      </c>
      <c r="D50" t="inlineStr">
        <is>
          <t>Cut-off date for operational state used in this review.</t>
        </is>
      </c>
    </row>
    <row r="51">
      <c r="A51" t="inlineStr">
        <is>
          <t>Import result</t>
        </is>
      </c>
      <c r="B51" s="175" t="str"/>
      <c r="C51" t="inlineStr">
        <is>
          <t>Yes</t>
        </is>
      </c>
      <c r="D51" t="inlineStr">
        <is>
          <t>Imported / Imported with warnings / Failed / Not imported.</t>
        </is>
      </c>
    </row>
    <row r="52">
      <c r="A52" t="inlineStr">
        <is>
          <t>Reconciliation status</t>
        </is>
      </c>
      <c r="B52" s="175" t="str"/>
      <c r="C52" t="inlineStr">
        <is>
          <t>Yes</t>
        </is>
      </c>
      <c r="D52" t="inlineStr">
        <is>
          <t>Reconciled / Differences found / Not reconciled / Failed.</t>
        </is>
      </c>
    </row>
    <row r="53">
      <c r="A53" t="inlineStr">
        <is>
          <t>Formal Assessment Reference</t>
        </is>
      </c>
      <c r="B53" s="175" t="str"/>
      <c r="C53" t="inlineStr">
        <is>
          <t>When classification/applicability relied upon</t>
        </is>
      </c>
      <c r="D53" t="inlineStr">
        <is>
          <t>Reviewed legal/classification input; Master routes rather than inventing a new conclusion.</t>
        </is>
      </c>
    </row>
  </sheetData>
  <mergeCells count="7">
    <mergeCell ref="A1:D1"/>
    <mergeCell ref="A3:D3"/>
    <mergeCell ref="A30:D30"/>
    <mergeCell ref="A41:D41"/>
    <mergeCell ref="A16:D16"/>
    <mergeCell ref="A2:D2"/>
    <mergeCell ref="A42:D42"/>
  </mergeCells>
  <dataValidations count="10">
    <dataValidation sqref="B8" showDropDown="0" showInputMessage="0" showErrorMessage="0" allowBlank="0" type="list">
      <formula1>"Single AI system,Composite multi-agent system,Agentic AI system,AI system with GPAI/sub-models,Other / needs assessment"</formula1>
    </dataValidation>
    <dataValidation sqref="B9" showDropDown="0" showInputMessage="0" showErrorMessage="0" allowBlank="0" type="list">
      <formula1>"Planning / pre-market,Pilot / testing,Production / in use,Suspended,Withdrawn / retired,Needs assessment"</formula1>
    </dataValidation>
    <dataValidation sqref="C18:C23" showDropDown="0" showInputMessage="0" showErrorMessage="0" allowBlank="0" type="list">
      <formula1>"Yes,No,Needs assessment"</formula1>
    </dataValidation>
    <dataValidation sqref="C24:C28" showDropDown="0" showInputMessage="0" showErrorMessage="0" allowBlank="0" type="list">
      <formula1>"Assigned,N/A,Needs assessment"</formula1>
    </dataValidation>
    <dataValidation sqref="B43" showDropDown="0" showInputMessage="0" showErrorMessage="0" allowBlank="0" type="list">
      <formula1>"Standalone,Operations-Connected"</formula1>
    </dataValidation>
    <dataValidation sqref="B44" showDropDown="0" showInputMessage="0" showErrorMessage="0" allowBlank="0" type="list">
      <formula1>"Standalone,Operations-Connected"</formula1>
    </dataValidation>
    <dataValidation sqref="B49" showDropDown="0" showInputMessage="0" showErrorMessage="0" allowBlank="0" type="list">
      <formula1>"Not imported,Imported,Imported with warnings,Failed"</formula1>
    </dataValidation>
    <dataValidation sqref="B50" showDropDown="0" showInputMessage="0" showErrorMessage="0" allowBlank="0" type="list">
      <formula1>"Not reconciled,Reconciled,Differences found,Failed"</formula1>
    </dataValidation>
    <dataValidation sqref="B51" showDropDown="0" showInputMessage="0" showErrorMessage="0" allowBlank="0" type="list">
      <formula1>"Not imported,Imported,Imported with warnings,Failed"</formula1>
    </dataValidation>
    <dataValidation sqref="B52" showDropDown="0" showInputMessage="0" showErrorMessage="0" allowBlank="0" type="list">
      <formula1>"Not reconciled,Reconciled,Differences found,Failed"</formula1>
    </dataValidation>
  </dataValidations>
  <pageMargins left="0.25" right="0.25" top="0.5" bottom="0.5" header="0.3" footer="0.3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B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50" min="1" max="1"/>
    <col width="15" customWidth="1" style="50" min="2" max="2"/>
    <col width="28" customWidth="1" style="50" min="3" max="3"/>
    <col width="24" customWidth="1" style="50" min="4" max="4"/>
    <col width="40" customWidth="1" style="50" min="5" max="5"/>
    <col width="16" customWidth="1" style="50" min="6" max="6"/>
    <col width="24" customWidth="1" style="50" min="7" max="7"/>
    <col width="24" customWidth="1" style="50" min="8" max="8"/>
    <col width="18" customWidth="1" style="50" min="9" max="9"/>
    <col width="25" customWidth="1" style="50" min="10" max="10"/>
    <col width="24" customWidth="1" style="50" min="11" max="11"/>
    <col width="18" customWidth="1" style="50" min="12" max="12"/>
    <col width="18" customWidth="1" style="50" min="13" max="13"/>
    <col width="18" customWidth="1" style="50" min="14" max="14"/>
    <col width="18" customWidth="1" style="50" min="15" max="15"/>
    <col width="19" customWidth="1" style="50" min="16" max="16"/>
    <col width="18" customWidth="1" style="50" min="17" max="17"/>
    <col width="18" customWidth="1" style="50" min="18" max="18"/>
    <col width="18" customWidth="1" style="50" min="19" max="19"/>
    <col width="22" customWidth="1" style="50" min="20" max="20"/>
    <col width="18" customWidth="1" style="50" min="21" max="21"/>
    <col width="16" customWidth="1" style="50" min="22" max="22"/>
    <col width="18" customWidth="1" style="50" min="23" max="23"/>
    <col width="28" customWidth="1" style="50" min="24" max="24"/>
    <col width="34" customWidth="1" style="50" min="25" max="25"/>
    <col width="20" customWidth="1" style="50" min="26" max="26"/>
    <col width="34" customWidth="1" style="50" min="27" max="27"/>
    <col width="34" customWidth="1" style="50" min="28" max="28"/>
  </cols>
  <sheetData>
    <row r="1" ht="35" customHeight="1" s="50">
      <c r="A1" s="7" t="inlineStr">
        <is>
          <t>Component / Agent / Model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</row>
    <row r="2" ht="30" customHeight="1" s="50">
      <c r="A2" s="13" t="inlineStr">
        <is>
          <t>Up to 30 materially relevant agents/models/modules/shared services.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</row>
    <row r="3"/>
    <row r="4" ht="31" customHeight="1" s="50">
      <c r="A4" s="42" t="inlineStr">
        <is>
          <t>Component ID</t>
        </is>
      </c>
      <c r="B4" s="42" t="inlineStr">
        <is>
          <t>Parent System ID</t>
        </is>
      </c>
      <c r="C4" s="42" t="inlineStr">
        <is>
          <t>Component / agent name</t>
        </is>
      </c>
      <c r="D4" s="42" t="inlineStr">
        <is>
          <t>Technical type</t>
        </is>
      </c>
      <c r="E4" s="42" t="inlineStr">
        <is>
          <t>Function / intended purpose</t>
        </is>
      </c>
      <c r="F4" s="42" t="inlineStr">
        <is>
          <t>Version</t>
        </is>
      </c>
      <c r="G4" s="42" t="inlineStr">
        <is>
          <t>Provider / vendor</t>
        </is>
      </c>
      <c r="H4" s="42" t="inlineStr">
        <is>
          <t>Model / service</t>
        </is>
      </c>
      <c r="I4" s="42" t="inlineStr">
        <is>
          <t>Deployment status</t>
        </is>
      </c>
      <c r="J4" s="42" t="inlineStr">
        <is>
          <t>Regulatory object status</t>
        </is>
      </c>
      <c r="K4" s="42" t="inlineStr">
        <is>
          <t>Dossier mode</t>
        </is>
      </c>
      <c r="L4" s="42" t="inlineStr">
        <is>
          <t>Decision influence</t>
        </is>
      </c>
      <c r="M4" s="42" t="inlineStr">
        <is>
          <t>Direct person interaction?</t>
        </is>
      </c>
      <c r="N4" s="42" t="inlineStr">
        <is>
          <t>Generates synthetic content?</t>
        </is>
      </c>
      <c r="O4" s="42" t="inlineStr">
        <is>
          <t>Emotion / biometric?</t>
        </is>
      </c>
      <c r="P4" s="42" t="inlineStr">
        <is>
          <t>Personal / special data?</t>
        </is>
      </c>
      <c r="Q4" s="42" t="inlineStr">
        <is>
          <t>Uses / embeds GPAI?</t>
        </is>
      </c>
      <c r="R4" s="42" t="inlineStr">
        <is>
          <t>Human review after output?</t>
        </is>
      </c>
      <c r="S4" s="42" t="inlineStr">
        <is>
          <t>Shared across components?</t>
        </is>
      </c>
      <c r="T4" s="42" t="inlineStr">
        <is>
          <t>Owner</t>
        </is>
      </c>
      <c r="U4" s="42" t="inlineStr">
        <is>
          <t>Evidence group ID</t>
        </is>
      </c>
      <c r="V4" s="42" t="inlineStr">
        <is>
          <t>Last change</t>
        </is>
      </c>
      <c r="W4" s="42" t="inlineStr">
        <is>
          <t>Lifecycle status</t>
        </is>
      </c>
      <c r="X4" s="42" t="inlineStr">
        <is>
          <t>Notes</t>
        </is>
      </c>
      <c r="Y4" s="42" t="inlineStr">
        <is>
          <t>Scope / dossier warning</t>
        </is>
      </c>
      <c r="Z4" s="104" t="inlineStr">
        <is>
          <t>External Deployment ID</t>
        </is>
      </c>
      <c r="AA4" s="104" t="inlineStr">
        <is>
          <t>External Deployment URL</t>
        </is>
      </c>
      <c r="AB4" s="104" t="inlineStr">
        <is>
          <t>Operational mapping note</t>
        </is>
      </c>
    </row>
    <row r="5">
      <c r="A5" s="8" t="inlineStr">
        <is>
          <t>CMP-001</t>
        </is>
      </c>
      <c r="B5" s="8" t="inlineStr">
        <is>
          <t>SYS-0001</t>
        </is>
      </c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185" t="n"/>
      <c r="W5" s="46" t="n"/>
      <c r="X5" s="46" t="n"/>
      <c r="Y5" s="8">
        <f>IF(C5="","",IF(OR(J5="",K5="",J5="Needs assessment",K5="Needs assessment"),"BLOCK — required regulatory object / dossier fields unresolved",IF(AND(OR(J5="Separate AI system",J5="GPAI model"),K5&lt;&gt;"Separate dossier"),"REVIEW — distinct regulated object should normally have separate dossier",IF(AND(J5="AI component within parent",K5="Separate dossier"),"REVIEW — avoid fake separate system; justify separate dossier",IF(AND(J5="Non-AI component",K5="Separate dossier"),"REVIEW — non-AI component normally does not need AI Act dossier","OK — scope/dossier mode structurally coherent")))))</f>
        <v/>
      </c>
      <c r="Z5" s="98" t="n"/>
      <c r="AA5" s="98" t="n"/>
      <c r="AB5" s="98" t="n"/>
    </row>
    <row r="6">
      <c r="A6" s="8" t="inlineStr">
        <is>
          <t>CMP-002</t>
        </is>
      </c>
      <c r="B6" s="8" t="inlineStr">
        <is>
          <t>SYS-0001</t>
        </is>
      </c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46" t="n"/>
      <c r="N6" s="46" t="n"/>
      <c r="O6" s="46" t="n"/>
      <c r="P6" s="46" t="n"/>
      <c r="Q6" s="46" t="n"/>
      <c r="R6" s="46" t="n"/>
      <c r="S6" s="46" t="n"/>
      <c r="T6" s="46" t="n"/>
      <c r="U6" s="46" t="n"/>
      <c r="V6" s="185" t="n"/>
      <c r="W6" s="46" t="n"/>
      <c r="X6" s="46" t="n"/>
      <c r="Y6" s="8">
        <f>IF(C6="","",IF(OR(J6="",K6="",J6="Needs assessment",K6="Needs assessment"),"BLOCK — required regulatory object / dossier fields unresolved",IF(AND(OR(J6="Separate AI system",J6="GPAI model"),K6&lt;&gt;"Separate dossier"),"REVIEW — distinct regulated object should normally have separate dossier",IF(AND(J6="AI component within parent",K6="Separate dossier"),"REVIEW — avoid fake separate system; justify separate dossier",IF(AND(J6="Non-AI component",K6="Separate dossier"),"REVIEW — non-AI component normally does not need AI Act dossier","OK — scope/dossier mode structurally coherent")))))</f>
        <v/>
      </c>
      <c r="Z6" s="98" t="n"/>
      <c r="AA6" s="98" t="n"/>
      <c r="AB6" s="98" t="n"/>
    </row>
    <row r="7">
      <c r="A7" s="8" t="inlineStr">
        <is>
          <t>CMP-003</t>
        </is>
      </c>
      <c r="B7" s="8" t="inlineStr">
        <is>
          <t>SYS-0001</t>
        </is>
      </c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46" t="n"/>
      <c r="N7" s="46" t="n"/>
      <c r="O7" s="46" t="n"/>
      <c r="P7" s="46" t="n"/>
      <c r="Q7" s="46" t="n"/>
      <c r="R7" s="46" t="n"/>
      <c r="S7" s="46" t="n"/>
      <c r="T7" s="46" t="n"/>
      <c r="U7" s="46" t="n"/>
      <c r="V7" s="185" t="n"/>
      <c r="W7" s="46" t="n"/>
      <c r="X7" s="46" t="n"/>
      <c r="Y7" s="8">
        <f>IF(C7="","",IF(OR(J7="",K7="",J7="Needs assessment",K7="Needs assessment"),"BLOCK — required regulatory object / dossier fields unresolved",IF(AND(OR(J7="Separate AI system",J7="GPAI model"),K7&lt;&gt;"Separate dossier"),"REVIEW — distinct regulated object should normally have separate dossier",IF(AND(J7="AI component within parent",K7="Separate dossier"),"REVIEW — avoid fake separate system; justify separate dossier",IF(AND(J7="Non-AI component",K7="Separate dossier"),"REVIEW — non-AI component normally does not need AI Act dossier","OK — scope/dossier mode structurally coherent")))))</f>
        <v/>
      </c>
      <c r="Z7" s="98" t="n"/>
      <c r="AA7" s="98" t="n"/>
      <c r="AB7" s="98" t="n"/>
    </row>
    <row r="8">
      <c r="A8" s="8" t="inlineStr">
        <is>
          <t>CMP-004</t>
        </is>
      </c>
      <c r="B8" s="8" t="inlineStr">
        <is>
          <t>SYS-0001</t>
        </is>
      </c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46" t="n"/>
      <c r="N8" s="46" t="n"/>
      <c r="O8" s="46" t="n"/>
      <c r="P8" s="46" t="n"/>
      <c r="Q8" s="46" t="n"/>
      <c r="R8" s="46" t="n"/>
      <c r="S8" s="46" t="n"/>
      <c r="T8" s="46" t="n"/>
      <c r="U8" s="46" t="n"/>
      <c r="V8" s="185" t="n"/>
      <c r="W8" s="46" t="n"/>
      <c r="X8" s="46" t="n"/>
      <c r="Y8" s="8">
        <f>IF(C8="","",IF(OR(J8="",K8="",J8="Needs assessment",K8="Needs assessment"),"BLOCK — required regulatory object / dossier fields unresolved",IF(AND(OR(J8="Separate AI system",J8="GPAI model"),K8&lt;&gt;"Separate dossier"),"REVIEW — distinct regulated object should normally have separate dossier",IF(AND(J8="AI component within parent",K8="Separate dossier"),"REVIEW — avoid fake separate system; justify separate dossier",IF(AND(J8="Non-AI component",K8="Separate dossier"),"REVIEW — non-AI component normally does not need AI Act dossier","OK — scope/dossier mode structurally coherent")))))</f>
        <v/>
      </c>
      <c r="Z8" s="98" t="n"/>
      <c r="AA8" s="98" t="n"/>
      <c r="AB8" s="98" t="n"/>
    </row>
    <row r="9">
      <c r="A9" s="8" t="inlineStr">
        <is>
          <t>CMP-005</t>
        </is>
      </c>
      <c r="B9" s="8" t="inlineStr">
        <is>
          <t>SYS-0001</t>
        </is>
      </c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46" t="n"/>
      <c r="N9" s="46" t="n"/>
      <c r="O9" s="46" t="n"/>
      <c r="P9" s="46" t="n"/>
      <c r="Q9" s="46" t="n"/>
      <c r="R9" s="46" t="n"/>
      <c r="S9" s="46" t="n"/>
      <c r="T9" s="46" t="n"/>
      <c r="U9" s="46" t="n"/>
      <c r="V9" s="185" t="n"/>
      <c r="W9" s="46" t="n"/>
      <c r="X9" s="46" t="n"/>
      <c r="Y9" s="8">
        <f>IF(C9="","",IF(OR(J9="",K9="",J9="Needs assessment",K9="Needs assessment"),"BLOCK — required regulatory object / dossier fields unresolved",IF(AND(OR(J9="Separate AI system",J9="GPAI model"),K9&lt;&gt;"Separate dossier"),"REVIEW — distinct regulated object should normally have separate dossier",IF(AND(J9="AI component within parent",K9="Separate dossier"),"REVIEW — avoid fake separate system; justify separate dossier",IF(AND(J9="Non-AI component",K9="Separate dossier"),"REVIEW — non-AI component normally does not need AI Act dossier","OK — scope/dossier mode structurally coherent")))))</f>
        <v/>
      </c>
      <c r="Z9" s="98" t="n"/>
      <c r="AA9" s="98" t="n"/>
      <c r="AB9" s="98" t="n"/>
    </row>
    <row r="10">
      <c r="A10" s="8" t="inlineStr">
        <is>
          <t>CMP-006</t>
        </is>
      </c>
      <c r="B10" s="8" t="inlineStr">
        <is>
          <t>SYS-0001</t>
        </is>
      </c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46" t="n"/>
      <c r="N10" s="46" t="n"/>
      <c r="O10" s="46" t="n"/>
      <c r="P10" s="46" t="n"/>
      <c r="Q10" s="46" t="n"/>
      <c r="R10" s="46" t="n"/>
      <c r="S10" s="46" t="n"/>
      <c r="T10" s="46" t="n"/>
      <c r="U10" s="46" t="n"/>
      <c r="V10" s="185" t="n"/>
      <c r="W10" s="46" t="n"/>
      <c r="X10" s="46" t="n"/>
      <c r="Y10" s="8">
        <f>IF(C10="","",IF(OR(J10="",K10="",J10="Needs assessment",K10="Needs assessment"),"BLOCK — required regulatory object / dossier fields unresolved",IF(AND(OR(J10="Separate AI system",J10="GPAI model"),K10&lt;&gt;"Separate dossier"),"REVIEW — distinct regulated object should normally have separate dossier",IF(AND(J10="AI component within parent",K10="Separate dossier"),"REVIEW — avoid fake separate system; justify separate dossier",IF(AND(J10="Non-AI component",K10="Separate dossier"),"REVIEW — non-AI component normally does not need AI Act dossier","OK — scope/dossier mode structurally coherent")))))</f>
        <v/>
      </c>
      <c r="Z10" s="98" t="n"/>
      <c r="AA10" s="98" t="n"/>
      <c r="AB10" s="98" t="n"/>
    </row>
    <row r="11">
      <c r="A11" s="8" t="inlineStr">
        <is>
          <t>CMP-007</t>
        </is>
      </c>
      <c r="B11" s="8" t="inlineStr">
        <is>
          <t>SYS-0001</t>
        </is>
      </c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46" t="n"/>
      <c r="N11" s="46" t="n"/>
      <c r="O11" s="46" t="n"/>
      <c r="P11" s="46" t="n"/>
      <c r="Q11" s="46" t="n"/>
      <c r="R11" s="46" t="n"/>
      <c r="S11" s="46" t="n"/>
      <c r="T11" s="46" t="n"/>
      <c r="U11" s="46" t="n"/>
      <c r="V11" s="185" t="n"/>
      <c r="W11" s="46" t="n"/>
      <c r="X11" s="46" t="n"/>
      <c r="Y11" s="8">
        <f>IF(C11="","",IF(OR(J11="",K11="",J11="Needs assessment",K11="Needs assessment"),"BLOCK — required regulatory object / dossier fields unresolved",IF(AND(OR(J11="Separate AI system",J11="GPAI model"),K11&lt;&gt;"Separate dossier"),"REVIEW — distinct regulated object should normally have separate dossier",IF(AND(J11="AI component within parent",K11="Separate dossier"),"REVIEW — avoid fake separate system; justify separate dossier",IF(AND(J11="Non-AI component",K11="Separate dossier"),"REVIEW — non-AI component normally does not need AI Act dossier","OK — scope/dossier mode structurally coherent")))))</f>
        <v/>
      </c>
      <c r="Z11" s="98" t="n"/>
      <c r="AA11" s="98" t="n"/>
      <c r="AB11" s="98" t="n"/>
    </row>
    <row r="12">
      <c r="A12" s="8" t="inlineStr">
        <is>
          <t>CMP-008</t>
        </is>
      </c>
      <c r="B12" s="8" t="inlineStr">
        <is>
          <t>SYS-0001</t>
        </is>
      </c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46" t="n"/>
      <c r="N12" s="46" t="n"/>
      <c r="O12" s="46" t="n"/>
      <c r="P12" s="46" t="n"/>
      <c r="Q12" s="46" t="n"/>
      <c r="R12" s="46" t="n"/>
      <c r="S12" s="46" t="n"/>
      <c r="T12" s="46" t="n"/>
      <c r="U12" s="46" t="n"/>
      <c r="V12" s="185" t="n"/>
      <c r="W12" s="46" t="n"/>
      <c r="X12" s="46" t="n"/>
      <c r="Y12" s="8">
        <f>IF(C12="","",IF(OR(J12="",K12="",J12="Needs assessment",K12="Needs assessment"),"BLOCK — required regulatory object / dossier fields unresolved",IF(AND(OR(J12="Separate AI system",J12="GPAI model"),K12&lt;&gt;"Separate dossier"),"REVIEW — distinct regulated object should normally have separate dossier",IF(AND(J12="AI component within parent",K12="Separate dossier"),"REVIEW — avoid fake separate system; justify separate dossier",IF(AND(J12="Non-AI component",K12="Separate dossier"),"REVIEW — non-AI component normally does not need AI Act dossier","OK — scope/dossier mode structurally coherent")))))</f>
        <v/>
      </c>
      <c r="Z12" s="98" t="n"/>
      <c r="AA12" s="98" t="n"/>
      <c r="AB12" s="98" t="n"/>
    </row>
    <row r="13">
      <c r="A13" s="8" t="inlineStr">
        <is>
          <t>CMP-009</t>
        </is>
      </c>
      <c r="B13" s="8" t="inlineStr">
        <is>
          <t>SYS-0001</t>
        </is>
      </c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46" t="n"/>
      <c r="N13" s="46" t="n"/>
      <c r="O13" s="46" t="n"/>
      <c r="P13" s="46" t="n"/>
      <c r="Q13" s="46" t="n"/>
      <c r="R13" s="46" t="n"/>
      <c r="S13" s="46" t="n"/>
      <c r="T13" s="46" t="n"/>
      <c r="U13" s="46" t="n"/>
      <c r="V13" s="185" t="n"/>
      <c r="W13" s="46" t="n"/>
      <c r="X13" s="46" t="n"/>
      <c r="Y13" s="8">
        <f>IF(C13="","",IF(OR(J13="",K13="",J13="Needs assessment",K13="Needs assessment"),"BLOCK — required regulatory object / dossier fields unresolved",IF(AND(OR(J13="Separate AI system",J13="GPAI model"),K13&lt;&gt;"Separate dossier"),"REVIEW — distinct regulated object should normally have separate dossier",IF(AND(J13="AI component within parent",K13="Separate dossier"),"REVIEW — avoid fake separate system; justify separate dossier",IF(AND(J13="Non-AI component",K13="Separate dossier"),"REVIEW — non-AI component normally does not need AI Act dossier","OK — scope/dossier mode structurally coherent")))))</f>
        <v/>
      </c>
      <c r="Z13" s="98" t="n"/>
      <c r="AA13" s="98" t="n"/>
      <c r="AB13" s="98" t="n"/>
    </row>
    <row r="14">
      <c r="A14" s="8" t="inlineStr">
        <is>
          <t>CMP-010</t>
        </is>
      </c>
      <c r="B14" s="8" t="inlineStr">
        <is>
          <t>SYS-0001</t>
        </is>
      </c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46" t="n"/>
      <c r="N14" s="46" t="n"/>
      <c r="O14" s="46" t="n"/>
      <c r="P14" s="46" t="n"/>
      <c r="Q14" s="46" t="n"/>
      <c r="R14" s="46" t="n"/>
      <c r="S14" s="46" t="n"/>
      <c r="T14" s="46" t="n"/>
      <c r="U14" s="46" t="n"/>
      <c r="V14" s="185" t="n"/>
      <c r="W14" s="46" t="n"/>
      <c r="X14" s="46" t="n"/>
      <c r="Y14" s="8">
        <f>IF(C14="","",IF(OR(J14="",K14="",J14="Needs assessment",K14="Needs assessment"),"BLOCK — required regulatory object / dossier fields unresolved",IF(AND(OR(J14="Separate AI system",J14="GPAI model"),K14&lt;&gt;"Separate dossier"),"REVIEW — distinct regulated object should normally have separate dossier",IF(AND(J14="AI component within parent",K14="Separate dossier"),"REVIEW — avoid fake separate system; justify separate dossier",IF(AND(J14="Non-AI component",K14="Separate dossier"),"REVIEW — non-AI component normally does not need AI Act dossier","OK — scope/dossier mode structurally coherent")))))</f>
        <v/>
      </c>
      <c r="Z14" s="98" t="n"/>
      <c r="AA14" s="98" t="n"/>
      <c r="AB14" s="98" t="n"/>
    </row>
    <row r="15">
      <c r="A15" s="8" t="inlineStr">
        <is>
          <t>CMP-011</t>
        </is>
      </c>
      <c r="B15" s="8" t="inlineStr">
        <is>
          <t>SYS-0001</t>
        </is>
      </c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46" t="n"/>
      <c r="T15" s="46" t="n"/>
      <c r="U15" s="46" t="n"/>
      <c r="V15" s="185" t="n"/>
      <c r="W15" s="46" t="n"/>
      <c r="X15" s="46" t="n"/>
      <c r="Y15" s="8">
        <f>IF(C15="","",IF(OR(J15="",K15="",J15="Needs assessment",K15="Needs assessment"),"BLOCK — required regulatory object / dossier fields unresolved",IF(AND(OR(J15="Separate AI system",J15="GPAI model"),K15&lt;&gt;"Separate dossier"),"REVIEW — distinct regulated object should normally have separate dossier",IF(AND(J15="AI component within parent",K15="Separate dossier"),"REVIEW — avoid fake separate system; justify separate dossier",IF(AND(J15="Non-AI component",K15="Separate dossier"),"REVIEW — non-AI component normally does not need AI Act dossier","OK — scope/dossier mode structurally coherent")))))</f>
        <v/>
      </c>
      <c r="Z15" s="98" t="n"/>
      <c r="AA15" s="98" t="n"/>
      <c r="AB15" s="98" t="n"/>
    </row>
    <row r="16">
      <c r="A16" s="8" t="inlineStr">
        <is>
          <t>CMP-012</t>
        </is>
      </c>
      <c r="B16" s="8" t="inlineStr">
        <is>
          <t>SYS-0001</t>
        </is>
      </c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46" t="n"/>
      <c r="O16" s="46" t="n"/>
      <c r="P16" s="46" t="n"/>
      <c r="Q16" s="46" t="n"/>
      <c r="R16" s="46" t="n"/>
      <c r="S16" s="46" t="n"/>
      <c r="T16" s="46" t="n"/>
      <c r="U16" s="46" t="n"/>
      <c r="V16" s="185" t="n"/>
      <c r="W16" s="46" t="n"/>
      <c r="X16" s="46" t="n"/>
      <c r="Y16" s="8">
        <f>IF(C16="","",IF(OR(J16="",K16="",J16="Needs assessment",K16="Needs assessment"),"BLOCK — required regulatory object / dossier fields unresolved",IF(AND(OR(J16="Separate AI system",J16="GPAI model"),K16&lt;&gt;"Separate dossier"),"REVIEW — distinct regulated object should normally have separate dossier",IF(AND(J16="AI component within parent",K16="Separate dossier"),"REVIEW — avoid fake separate system; justify separate dossier",IF(AND(J16="Non-AI component",K16="Separate dossier"),"REVIEW — non-AI component normally does not need AI Act dossier","OK — scope/dossier mode structurally coherent")))))</f>
        <v/>
      </c>
      <c r="Z16" s="98" t="n"/>
      <c r="AA16" s="98" t="n"/>
      <c r="AB16" s="98" t="n"/>
    </row>
    <row r="17">
      <c r="A17" s="8" t="inlineStr">
        <is>
          <t>CMP-013</t>
        </is>
      </c>
      <c r="B17" s="8" t="inlineStr">
        <is>
          <t>SYS-0001</t>
        </is>
      </c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46" t="n"/>
      <c r="O17" s="46" t="n"/>
      <c r="P17" s="46" t="n"/>
      <c r="Q17" s="46" t="n"/>
      <c r="R17" s="46" t="n"/>
      <c r="S17" s="46" t="n"/>
      <c r="T17" s="46" t="n"/>
      <c r="U17" s="46" t="n"/>
      <c r="V17" s="185" t="n"/>
      <c r="W17" s="46" t="n"/>
      <c r="X17" s="46" t="n"/>
      <c r="Y17" s="8">
        <f>IF(C17="","",IF(OR(J17="",K17="",J17="Needs assessment",K17="Needs assessment"),"BLOCK — required regulatory object / dossier fields unresolved",IF(AND(OR(J17="Separate AI system",J17="GPAI model"),K17&lt;&gt;"Separate dossier"),"REVIEW — distinct regulated object should normally have separate dossier",IF(AND(J17="AI component within parent",K17="Separate dossier"),"REVIEW — avoid fake separate system; justify separate dossier",IF(AND(J17="Non-AI component",K17="Separate dossier"),"REVIEW — non-AI component normally does not need AI Act dossier","OK — scope/dossier mode structurally coherent")))))</f>
        <v/>
      </c>
      <c r="Z17" s="98" t="n"/>
      <c r="AA17" s="98" t="n"/>
      <c r="AB17" s="98" t="n"/>
    </row>
    <row r="18">
      <c r="A18" s="8" t="inlineStr">
        <is>
          <t>CMP-014</t>
        </is>
      </c>
      <c r="B18" s="8" t="inlineStr">
        <is>
          <t>SYS-0001</t>
        </is>
      </c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46" t="n"/>
      <c r="Q18" s="46" t="n"/>
      <c r="R18" s="46" t="n"/>
      <c r="S18" s="46" t="n"/>
      <c r="T18" s="46" t="n"/>
      <c r="U18" s="46" t="n"/>
      <c r="V18" s="185" t="n"/>
      <c r="W18" s="46" t="n"/>
      <c r="X18" s="46" t="n"/>
      <c r="Y18" s="8">
        <f>IF(C18="","",IF(OR(J18="",K18="",J18="Needs assessment",K18="Needs assessment"),"BLOCK — required regulatory object / dossier fields unresolved",IF(AND(OR(J18="Separate AI system",J18="GPAI model"),K18&lt;&gt;"Separate dossier"),"REVIEW — distinct regulated object should normally have separate dossier",IF(AND(J18="AI component within parent",K18="Separate dossier"),"REVIEW — avoid fake separate system; justify separate dossier",IF(AND(J18="Non-AI component",K18="Separate dossier"),"REVIEW — non-AI component normally does not need AI Act dossier","OK — scope/dossier mode structurally coherent")))))</f>
        <v/>
      </c>
      <c r="Z18" s="98" t="n"/>
      <c r="AA18" s="98" t="n"/>
      <c r="AB18" s="98" t="n"/>
    </row>
    <row r="19">
      <c r="A19" s="8" t="inlineStr">
        <is>
          <t>CMP-015</t>
        </is>
      </c>
      <c r="B19" s="8" t="inlineStr">
        <is>
          <t>SYS-0001</t>
        </is>
      </c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46" t="n"/>
      <c r="O19" s="46" t="n"/>
      <c r="P19" s="46" t="n"/>
      <c r="Q19" s="46" t="n"/>
      <c r="R19" s="46" t="n"/>
      <c r="S19" s="46" t="n"/>
      <c r="T19" s="46" t="n"/>
      <c r="U19" s="46" t="n"/>
      <c r="V19" s="185" t="n"/>
      <c r="W19" s="46" t="n"/>
      <c r="X19" s="46" t="n"/>
      <c r="Y19" s="8">
        <f>IF(C19="","",IF(OR(J19="",K19="",J19="Needs assessment",K19="Needs assessment"),"BLOCK — required regulatory object / dossier fields unresolved",IF(AND(OR(J19="Separate AI system",J19="GPAI model"),K19&lt;&gt;"Separate dossier"),"REVIEW — distinct regulated object should normally have separate dossier",IF(AND(J19="AI component within parent",K19="Separate dossier"),"REVIEW — avoid fake separate system; justify separate dossier",IF(AND(J19="Non-AI component",K19="Separate dossier"),"REVIEW — non-AI component normally does not need AI Act dossier","OK — scope/dossier mode structurally coherent")))))</f>
        <v/>
      </c>
      <c r="Z19" s="98" t="n"/>
      <c r="AA19" s="98" t="n"/>
      <c r="AB19" s="98" t="n"/>
    </row>
    <row r="20">
      <c r="A20" s="8" t="inlineStr">
        <is>
          <t>CMP-016</t>
        </is>
      </c>
      <c r="B20" s="8" t="inlineStr">
        <is>
          <t>SYS-0001</t>
        </is>
      </c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46" t="n"/>
      <c r="O20" s="46" t="n"/>
      <c r="P20" s="46" t="n"/>
      <c r="Q20" s="46" t="n"/>
      <c r="R20" s="46" t="n"/>
      <c r="S20" s="46" t="n"/>
      <c r="T20" s="46" t="n"/>
      <c r="U20" s="46" t="n"/>
      <c r="V20" s="185" t="n"/>
      <c r="W20" s="46" t="n"/>
      <c r="X20" s="46" t="n"/>
      <c r="Y20" s="8">
        <f>IF(C20="","",IF(OR(J20="",K20="",J20="Needs assessment",K20="Needs assessment"),"BLOCK — required regulatory object / dossier fields unresolved",IF(AND(OR(J20="Separate AI system",J20="GPAI model"),K20&lt;&gt;"Separate dossier"),"REVIEW — distinct regulated object should normally have separate dossier",IF(AND(J20="AI component within parent",K20="Separate dossier"),"REVIEW — avoid fake separate system; justify separate dossier",IF(AND(J20="Non-AI component",K20="Separate dossier"),"REVIEW — non-AI component normally does not need AI Act dossier","OK — scope/dossier mode structurally coherent")))))</f>
        <v/>
      </c>
      <c r="Z20" s="98" t="n"/>
      <c r="AA20" s="98" t="n"/>
      <c r="AB20" s="98" t="n"/>
    </row>
    <row r="21">
      <c r="A21" s="8" t="inlineStr">
        <is>
          <t>CMP-017</t>
        </is>
      </c>
      <c r="B21" s="8" t="inlineStr">
        <is>
          <t>SYS-0001</t>
        </is>
      </c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46" t="n"/>
      <c r="Q21" s="46" t="n"/>
      <c r="R21" s="46" t="n"/>
      <c r="S21" s="46" t="n"/>
      <c r="T21" s="46" t="n"/>
      <c r="U21" s="46" t="n"/>
      <c r="V21" s="185" t="n"/>
      <c r="W21" s="46" t="n"/>
      <c r="X21" s="46" t="n"/>
      <c r="Y21" s="8">
        <f>IF(C21="","",IF(OR(J21="",K21="",J21="Needs assessment",K21="Needs assessment"),"BLOCK — required regulatory object / dossier fields unresolved",IF(AND(OR(J21="Separate AI system",J21="GPAI model"),K21&lt;&gt;"Separate dossier"),"REVIEW — distinct regulated object should normally have separate dossier",IF(AND(J21="AI component within parent",K21="Separate dossier"),"REVIEW — avoid fake separate system; justify separate dossier",IF(AND(J21="Non-AI component",K21="Separate dossier"),"REVIEW — non-AI component normally does not need AI Act dossier","OK — scope/dossier mode structurally coherent")))))</f>
        <v/>
      </c>
      <c r="Z21" s="98" t="n"/>
      <c r="AA21" s="98" t="n"/>
      <c r="AB21" s="98" t="n"/>
    </row>
    <row r="22">
      <c r="A22" s="8" t="inlineStr">
        <is>
          <t>CMP-018</t>
        </is>
      </c>
      <c r="B22" s="8" t="inlineStr">
        <is>
          <t>SYS-0001</t>
        </is>
      </c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46" t="n"/>
      <c r="O22" s="46" t="n"/>
      <c r="P22" s="46" t="n"/>
      <c r="Q22" s="46" t="n"/>
      <c r="R22" s="46" t="n"/>
      <c r="S22" s="46" t="n"/>
      <c r="T22" s="46" t="n"/>
      <c r="U22" s="46" t="n"/>
      <c r="V22" s="185" t="n"/>
      <c r="W22" s="46" t="n"/>
      <c r="X22" s="46" t="n"/>
      <c r="Y22" s="8">
        <f>IF(C22="","",IF(OR(J22="",K22="",J22="Needs assessment",K22="Needs assessment"),"BLOCK — required regulatory object / dossier fields unresolved",IF(AND(OR(J22="Separate AI system",J22="GPAI model"),K22&lt;&gt;"Separate dossier"),"REVIEW — distinct regulated object should normally have separate dossier",IF(AND(J22="AI component within parent",K22="Separate dossier"),"REVIEW — avoid fake separate system; justify separate dossier",IF(AND(J22="Non-AI component",K22="Separate dossier"),"REVIEW — non-AI component normally does not need AI Act dossier","OK — scope/dossier mode structurally coherent")))))</f>
        <v/>
      </c>
      <c r="Z22" s="98" t="n"/>
      <c r="AA22" s="98" t="n"/>
      <c r="AB22" s="98" t="n"/>
    </row>
    <row r="23">
      <c r="A23" s="8" t="inlineStr">
        <is>
          <t>CMP-019</t>
        </is>
      </c>
      <c r="B23" s="8" t="inlineStr">
        <is>
          <t>SYS-0001</t>
        </is>
      </c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46" t="n"/>
      <c r="O23" s="46" t="n"/>
      <c r="P23" s="46" t="n"/>
      <c r="Q23" s="46" t="n"/>
      <c r="R23" s="46" t="n"/>
      <c r="S23" s="46" t="n"/>
      <c r="T23" s="46" t="n"/>
      <c r="U23" s="46" t="n"/>
      <c r="V23" s="185" t="n"/>
      <c r="W23" s="46" t="n"/>
      <c r="X23" s="46" t="n"/>
      <c r="Y23" s="8">
        <f>IF(C23="","",IF(OR(J23="",K23="",J23="Needs assessment",K23="Needs assessment"),"BLOCK — required regulatory object / dossier fields unresolved",IF(AND(OR(J23="Separate AI system",J23="GPAI model"),K23&lt;&gt;"Separate dossier"),"REVIEW — distinct regulated object should normally have separate dossier",IF(AND(J23="AI component within parent",K23="Separate dossier"),"REVIEW — avoid fake separate system; justify separate dossier",IF(AND(J23="Non-AI component",K23="Separate dossier"),"REVIEW — non-AI component normally does not need AI Act dossier","OK — scope/dossier mode structurally coherent")))))</f>
        <v/>
      </c>
      <c r="Z23" s="98" t="n"/>
      <c r="AA23" s="98" t="n"/>
      <c r="AB23" s="98" t="n"/>
    </row>
    <row r="24">
      <c r="A24" s="8" t="inlineStr">
        <is>
          <t>CMP-020</t>
        </is>
      </c>
      <c r="B24" s="8" t="inlineStr">
        <is>
          <t>SYS-0001</t>
        </is>
      </c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46" t="n"/>
      <c r="O24" s="46" t="n"/>
      <c r="P24" s="46" t="n"/>
      <c r="Q24" s="46" t="n"/>
      <c r="R24" s="46" t="n"/>
      <c r="S24" s="46" t="n"/>
      <c r="T24" s="46" t="n"/>
      <c r="U24" s="46" t="n"/>
      <c r="V24" s="185" t="n"/>
      <c r="W24" s="46" t="n"/>
      <c r="X24" s="46" t="n"/>
      <c r="Y24" s="8">
        <f>IF(C24="","",IF(OR(J24="",K24="",J24="Needs assessment",K24="Needs assessment"),"BLOCK — required regulatory object / dossier fields unresolved",IF(AND(OR(J24="Separate AI system",J24="GPAI model"),K24&lt;&gt;"Separate dossier"),"REVIEW — distinct regulated object should normally have separate dossier",IF(AND(J24="AI component within parent",K24="Separate dossier"),"REVIEW — avoid fake separate system; justify separate dossier",IF(AND(J24="Non-AI component",K24="Separate dossier"),"REVIEW — non-AI component normally does not need AI Act dossier","OK — scope/dossier mode structurally coherent")))))</f>
        <v/>
      </c>
      <c r="Z24" s="98" t="n"/>
      <c r="AA24" s="98" t="n"/>
      <c r="AB24" s="98" t="n"/>
    </row>
    <row r="25">
      <c r="A25" s="8" t="inlineStr">
        <is>
          <t>CMP-021</t>
        </is>
      </c>
      <c r="B25" s="8" t="inlineStr">
        <is>
          <t>SYS-0001</t>
        </is>
      </c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46" t="n"/>
      <c r="P25" s="46" t="n"/>
      <c r="Q25" s="46" t="n"/>
      <c r="R25" s="46" t="n"/>
      <c r="S25" s="46" t="n"/>
      <c r="T25" s="46" t="n"/>
      <c r="U25" s="46" t="n"/>
      <c r="V25" s="185" t="n"/>
      <c r="W25" s="46" t="n"/>
      <c r="X25" s="46" t="n"/>
      <c r="Y25" s="8">
        <f>IF(C25="","",IF(OR(J25="",K25="",J25="Needs assessment",K25="Needs assessment"),"BLOCK — required regulatory object / dossier fields unresolved",IF(AND(OR(J25="Separate AI system",J25="GPAI model"),K25&lt;&gt;"Separate dossier"),"REVIEW — distinct regulated object should normally have separate dossier",IF(AND(J25="AI component within parent",K25="Separate dossier"),"REVIEW — avoid fake separate system; justify separate dossier",IF(AND(J25="Non-AI component",K25="Separate dossier"),"REVIEW — non-AI component normally does not need AI Act dossier","OK — scope/dossier mode structurally coherent")))))</f>
        <v/>
      </c>
      <c r="Z25" s="98" t="n"/>
      <c r="AA25" s="98" t="n"/>
      <c r="AB25" s="98" t="n"/>
    </row>
    <row r="26">
      <c r="A26" s="8" t="inlineStr">
        <is>
          <t>CMP-022</t>
        </is>
      </c>
      <c r="B26" s="8" t="inlineStr">
        <is>
          <t>SYS-0001</t>
        </is>
      </c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  <c r="O26" s="46" t="n"/>
      <c r="P26" s="46" t="n"/>
      <c r="Q26" s="46" t="n"/>
      <c r="R26" s="46" t="n"/>
      <c r="S26" s="46" t="n"/>
      <c r="T26" s="46" t="n"/>
      <c r="U26" s="46" t="n"/>
      <c r="V26" s="185" t="n"/>
      <c r="W26" s="46" t="n"/>
      <c r="X26" s="46" t="n"/>
      <c r="Y26" s="8">
        <f>IF(C26="","",IF(OR(J26="",K26="",J26="Needs assessment",K26="Needs assessment"),"BLOCK — required regulatory object / dossier fields unresolved",IF(AND(OR(J26="Separate AI system",J26="GPAI model"),K26&lt;&gt;"Separate dossier"),"REVIEW — distinct regulated object should normally have separate dossier",IF(AND(J26="AI component within parent",K26="Separate dossier"),"REVIEW — avoid fake separate system; justify separate dossier",IF(AND(J26="Non-AI component",K26="Separate dossier"),"REVIEW — non-AI component normally does not need AI Act dossier","OK — scope/dossier mode structurally coherent")))))</f>
        <v/>
      </c>
      <c r="Z26" s="98" t="n"/>
      <c r="AA26" s="98" t="n"/>
      <c r="AB26" s="98" t="n"/>
    </row>
    <row r="27">
      <c r="A27" s="8" t="inlineStr">
        <is>
          <t>CMP-023</t>
        </is>
      </c>
      <c r="B27" s="8" t="inlineStr">
        <is>
          <t>SYS-0001</t>
        </is>
      </c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46" t="n"/>
      <c r="O27" s="46" t="n"/>
      <c r="P27" s="46" t="n"/>
      <c r="Q27" s="46" t="n"/>
      <c r="R27" s="46" t="n"/>
      <c r="S27" s="46" t="n"/>
      <c r="T27" s="46" t="n"/>
      <c r="U27" s="46" t="n"/>
      <c r="V27" s="185" t="n"/>
      <c r="W27" s="46" t="n"/>
      <c r="X27" s="46" t="n"/>
      <c r="Y27" s="8">
        <f>IF(C27="","",IF(OR(J27="",K27="",J27="Needs assessment",K27="Needs assessment"),"BLOCK — required regulatory object / dossier fields unresolved",IF(AND(OR(J27="Separate AI system",J27="GPAI model"),K27&lt;&gt;"Separate dossier"),"REVIEW — distinct regulated object should normally have separate dossier",IF(AND(J27="AI component within parent",K27="Separate dossier"),"REVIEW — avoid fake separate system; justify separate dossier",IF(AND(J27="Non-AI component",K27="Separate dossier"),"REVIEW — non-AI component normally does not need AI Act dossier","OK — scope/dossier mode structurally coherent")))))</f>
        <v/>
      </c>
      <c r="Z27" s="98" t="n"/>
      <c r="AA27" s="98" t="n"/>
      <c r="AB27" s="98" t="n"/>
    </row>
    <row r="28">
      <c r="A28" s="8" t="inlineStr">
        <is>
          <t>CMP-024</t>
        </is>
      </c>
      <c r="B28" s="8" t="inlineStr">
        <is>
          <t>SYS-0001</t>
        </is>
      </c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46" t="n"/>
      <c r="O28" s="46" t="n"/>
      <c r="P28" s="46" t="n"/>
      <c r="Q28" s="46" t="n"/>
      <c r="R28" s="46" t="n"/>
      <c r="S28" s="46" t="n"/>
      <c r="T28" s="46" t="n"/>
      <c r="U28" s="46" t="n"/>
      <c r="V28" s="185" t="n"/>
      <c r="W28" s="46" t="n"/>
      <c r="X28" s="46" t="n"/>
      <c r="Y28" s="8">
        <f>IF(C28="","",IF(OR(J28="",K28="",J28="Needs assessment",K28="Needs assessment"),"BLOCK — required regulatory object / dossier fields unresolved",IF(AND(OR(J28="Separate AI system",J28="GPAI model"),K28&lt;&gt;"Separate dossier"),"REVIEW — distinct regulated object should normally have separate dossier",IF(AND(J28="AI component within parent",K28="Separate dossier"),"REVIEW — avoid fake separate system; justify separate dossier",IF(AND(J28="Non-AI component",K28="Separate dossier"),"REVIEW — non-AI component normally does not need AI Act dossier","OK — scope/dossier mode structurally coherent")))))</f>
        <v/>
      </c>
      <c r="Z28" s="98" t="n"/>
      <c r="AA28" s="98" t="n"/>
      <c r="AB28" s="98" t="n"/>
    </row>
    <row r="29">
      <c r="A29" s="8" t="inlineStr">
        <is>
          <t>CMP-025</t>
        </is>
      </c>
      <c r="B29" s="8" t="inlineStr">
        <is>
          <t>SYS-0001</t>
        </is>
      </c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46" t="n"/>
      <c r="O29" s="46" t="n"/>
      <c r="P29" s="46" t="n"/>
      <c r="Q29" s="46" t="n"/>
      <c r="R29" s="46" t="n"/>
      <c r="S29" s="46" t="n"/>
      <c r="T29" s="46" t="n"/>
      <c r="U29" s="46" t="n"/>
      <c r="V29" s="185" t="n"/>
      <c r="W29" s="46" t="n"/>
      <c r="X29" s="46" t="n"/>
      <c r="Y29" s="8">
        <f>IF(C29="","",IF(OR(J29="",K29="",J29="Needs assessment",K29="Needs assessment"),"BLOCK — required regulatory object / dossier fields unresolved",IF(AND(OR(J29="Separate AI system",J29="GPAI model"),K29&lt;&gt;"Separate dossier"),"REVIEW — distinct regulated object should normally have separate dossier",IF(AND(J29="AI component within parent",K29="Separate dossier"),"REVIEW — avoid fake separate system; justify separate dossier",IF(AND(J29="Non-AI component",K29="Separate dossier"),"REVIEW — non-AI component normally does not need AI Act dossier","OK — scope/dossier mode structurally coherent")))))</f>
        <v/>
      </c>
      <c r="Z29" s="98" t="n"/>
      <c r="AA29" s="98" t="n"/>
      <c r="AB29" s="98" t="n"/>
    </row>
    <row r="30">
      <c r="A30" s="8" t="inlineStr">
        <is>
          <t>CMP-026</t>
        </is>
      </c>
      <c r="B30" s="8" t="inlineStr">
        <is>
          <t>SYS-0001</t>
        </is>
      </c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46" t="n"/>
      <c r="O30" s="46" t="n"/>
      <c r="P30" s="46" t="n"/>
      <c r="Q30" s="46" t="n"/>
      <c r="R30" s="46" t="n"/>
      <c r="S30" s="46" t="n"/>
      <c r="T30" s="46" t="n"/>
      <c r="U30" s="46" t="n"/>
      <c r="V30" s="185" t="n"/>
      <c r="W30" s="46" t="n"/>
      <c r="X30" s="46" t="n"/>
      <c r="Y30" s="8">
        <f>IF(C30="","",IF(OR(J30="",K30="",J30="Needs assessment",K30="Needs assessment"),"BLOCK — required regulatory object / dossier fields unresolved",IF(AND(OR(J30="Separate AI system",J30="GPAI model"),K30&lt;&gt;"Separate dossier"),"REVIEW — distinct regulated object should normally have separate dossier",IF(AND(J30="AI component within parent",K30="Separate dossier"),"REVIEW — avoid fake separate system; justify separate dossier",IF(AND(J30="Non-AI component",K30="Separate dossier"),"REVIEW — non-AI component normally does not need AI Act dossier","OK — scope/dossier mode structurally coherent")))))</f>
        <v/>
      </c>
      <c r="Z30" s="98" t="n"/>
      <c r="AA30" s="98" t="n"/>
      <c r="AB30" s="98" t="n"/>
    </row>
    <row r="31">
      <c r="A31" s="8" t="inlineStr">
        <is>
          <t>CMP-027</t>
        </is>
      </c>
      <c r="B31" s="8" t="inlineStr">
        <is>
          <t>SYS-0001</t>
        </is>
      </c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46" t="n"/>
      <c r="O31" s="46" t="n"/>
      <c r="P31" s="46" t="n"/>
      <c r="Q31" s="46" t="n"/>
      <c r="R31" s="46" t="n"/>
      <c r="S31" s="46" t="n"/>
      <c r="T31" s="46" t="n"/>
      <c r="U31" s="46" t="n"/>
      <c r="V31" s="185" t="n"/>
      <c r="W31" s="46" t="n"/>
      <c r="X31" s="46" t="n"/>
      <c r="Y31" s="8">
        <f>IF(C31="","",IF(OR(J31="",K31="",J31="Needs assessment",K31="Needs assessment"),"BLOCK — required regulatory object / dossier fields unresolved",IF(AND(OR(J31="Separate AI system",J31="GPAI model"),K31&lt;&gt;"Separate dossier"),"REVIEW — distinct regulated object should normally have separate dossier",IF(AND(J31="AI component within parent",K31="Separate dossier"),"REVIEW — avoid fake separate system; justify separate dossier",IF(AND(J31="Non-AI component",K31="Separate dossier"),"REVIEW — non-AI component normally does not need AI Act dossier","OK — scope/dossier mode structurally coherent")))))</f>
        <v/>
      </c>
      <c r="Z31" s="98" t="n"/>
      <c r="AA31" s="98" t="n"/>
      <c r="AB31" s="98" t="n"/>
    </row>
    <row r="32">
      <c r="A32" s="8" t="inlineStr">
        <is>
          <t>CMP-028</t>
        </is>
      </c>
      <c r="B32" s="8" t="inlineStr">
        <is>
          <t>SYS-0001</t>
        </is>
      </c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46" t="n"/>
      <c r="Q32" s="46" t="n"/>
      <c r="R32" s="46" t="n"/>
      <c r="S32" s="46" t="n"/>
      <c r="T32" s="46" t="n"/>
      <c r="U32" s="46" t="n"/>
      <c r="V32" s="185" t="n"/>
      <c r="W32" s="46" t="n"/>
      <c r="X32" s="46" t="n"/>
      <c r="Y32" s="8">
        <f>IF(C32="","",IF(OR(J32="",K32="",J32="Needs assessment",K32="Needs assessment"),"BLOCK — required regulatory object / dossier fields unresolved",IF(AND(OR(J32="Separate AI system",J32="GPAI model"),K32&lt;&gt;"Separate dossier"),"REVIEW — distinct regulated object should normally have separate dossier",IF(AND(J32="AI component within parent",K32="Separate dossier"),"REVIEW — avoid fake separate system; justify separate dossier",IF(AND(J32="Non-AI component",K32="Separate dossier"),"REVIEW — non-AI component normally does not need AI Act dossier","OK — scope/dossier mode structurally coherent")))))</f>
        <v/>
      </c>
      <c r="Z32" s="98" t="n"/>
      <c r="AA32" s="98" t="n"/>
      <c r="AB32" s="98" t="n"/>
    </row>
    <row r="33">
      <c r="A33" s="8" t="inlineStr">
        <is>
          <t>CMP-029</t>
        </is>
      </c>
      <c r="B33" s="8" t="inlineStr">
        <is>
          <t>SYS-0001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185" t="n"/>
      <c r="W33" s="46" t="n"/>
      <c r="X33" s="46" t="n"/>
      <c r="Y33" s="8">
        <f>IF(C33="","",IF(OR(J33="",K33="",J33="Needs assessment",K33="Needs assessment"),"BLOCK — required regulatory object / dossier fields unresolved",IF(AND(OR(J33="Separate AI system",J33="GPAI model"),K33&lt;&gt;"Separate dossier"),"REVIEW — distinct regulated object should normally have separate dossier",IF(AND(J33="AI component within parent",K33="Separate dossier"),"REVIEW — avoid fake separate system; justify separate dossier",IF(AND(J33="Non-AI component",K33="Separate dossier"),"REVIEW — non-AI component normally does not need AI Act dossier","OK — scope/dossier mode structurally coherent")))))</f>
        <v/>
      </c>
      <c r="Z33" s="98" t="n"/>
      <c r="AA33" s="98" t="n"/>
      <c r="AB33" s="98" t="n"/>
    </row>
    <row r="34">
      <c r="A34" s="8" t="inlineStr">
        <is>
          <t>CMP-030</t>
        </is>
      </c>
      <c r="B34" s="8" t="inlineStr">
        <is>
          <t>SYS-0001</t>
        </is>
      </c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46" t="n"/>
      <c r="N34" s="46" t="n"/>
      <c r="O34" s="46" t="n"/>
      <c r="P34" s="46" t="n"/>
      <c r="Q34" s="46" t="n"/>
      <c r="R34" s="46" t="n"/>
      <c r="S34" s="46" t="n"/>
      <c r="T34" s="46" t="n"/>
      <c r="U34" s="46" t="n"/>
      <c r="V34" s="185" t="n"/>
      <c r="W34" s="46" t="n"/>
      <c r="X34" s="46" t="n"/>
      <c r="Y34" s="8">
        <f>IF(C34="","",IF(OR(J34="",K34="",J34="Needs assessment",K34="Needs assessment"),"BLOCK — required regulatory object / dossier fields unresolved",IF(AND(OR(J34="Separate AI system",J34="GPAI model"),K34&lt;&gt;"Separate dossier"),"REVIEW — distinct regulated object should normally have separate dossier",IF(AND(J34="AI component within parent",K34="Separate dossier"),"REVIEW — avoid fake separate system; justify separate dossier",IF(AND(J34="Non-AI component",K34="Separate dossier"),"REVIEW — non-AI component normally does not need AI Act dossier","OK — scope/dossier mode structurally coherent")))))</f>
        <v/>
      </c>
      <c r="Z34" s="98" t="n"/>
      <c r="AA34" s="98" t="n"/>
      <c r="AB34" s="98" t="n"/>
    </row>
  </sheetData>
  <autoFilter ref="A4:AB34"/>
  <mergeCells count="2">
    <mergeCell ref="A2:Y2"/>
    <mergeCell ref="A1:Y1"/>
  </mergeCells>
  <conditionalFormatting sqref="Y5:Y34">
    <cfRule type="expression" priority="1" dxfId="2">
      <formula>LEFT(Y5,5)="BLOCK"</formula>
    </cfRule>
    <cfRule type="expression" priority="2" dxfId="3">
      <formula>LEFT(Y5,6)="REVIEW"</formula>
    </cfRule>
    <cfRule type="expression" priority="3" dxfId="0">
      <formula>LEFT(Y5,2)="OK"</formula>
    </cfRule>
  </conditionalFormatting>
  <dataValidations count="13">
    <dataValidation sqref="D5:D34" showDropDown="0" showInputMessage="0" showErrorMessage="0" allowBlank="0" type="list">
      <formula1>"Agent / orchestrator,LLM / GPAI model,Classifier / scoring model,RAG / retrieval,Decision engine,Vision / biometric module,Content generator,Safety / guardrail,Data pipeline,Tool / service integration,Other"</formula1>
    </dataValidation>
    <dataValidation sqref="I5:I34" showDropDown="0" showInputMessage="0" showErrorMessage="0" allowBlank="0" type="list">
      <formula1>"Planning,Pilot,Production,Suspended,Retired,Needs assessment"</formula1>
    </dataValidation>
    <dataValidation sqref="J5:J34" showDropDown="0" showInputMessage="0" showErrorMessage="0" allowBlank="0" type="list">
      <formula1>"Separate AI system,AI component within parent,GPAI model,Non-AI component,Needs assessment"</formula1>
    </dataValidation>
    <dataValidation sqref="K5:K34" showDropDown="0" showInputMessage="0" showErrorMessage="0" allowBlank="0" type="list">
      <formula1>"Separate dossier,Component-scoped controls,Shared parent controls,Not separately assessed,Needs assessment"</formula1>
    </dataValidation>
    <dataValidation sqref="L5:L34" showDropDown="0" showInputMessage="0" showErrorMessage="0" allowBlank="0" type="list">
      <formula1>"None,Advisory,Material,Autonomous / direct action,Needs assessment"</formula1>
    </dataValidation>
    <dataValidation sqref="M5:M34" showDropDown="0" showInputMessage="0" showErrorMessage="0" allowBlank="0" type="list">
      <formula1>"Yes,No,Needs assessment"</formula1>
    </dataValidation>
    <dataValidation sqref="N5:N34" showDropDown="0" showInputMessage="0" showErrorMessage="0" allowBlank="0" type="list">
      <formula1>"Yes,No,Needs assessment"</formula1>
    </dataValidation>
    <dataValidation sqref="O5:O34" showDropDown="0" showInputMessage="0" showErrorMessage="0" allowBlank="0" type="list">
      <formula1>"Yes,No,Needs assessment"</formula1>
    </dataValidation>
    <dataValidation sqref="P5:P34" showDropDown="0" showInputMessage="0" showErrorMessage="0" allowBlank="0" type="list">
      <formula1>"Yes,No,Needs assessment"</formula1>
    </dataValidation>
    <dataValidation sqref="Q5:Q34" showDropDown="0" showInputMessage="0" showErrorMessage="0" allowBlank="0" type="list">
      <formula1>"Yes,No,Needs assessment"</formula1>
    </dataValidation>
    <dataValidation sqref="R5:R34" showDropDown="0" showInputMessage="0" showErrorMessage="0" allowBlank="0" type="list">
      <formula1>"Yes,No,Needs assessment"</formula1>
    </dataValidation>
    <dataValidation sqref="S5:S34" showDropDown="0" showInputMessage="0" showErrorMessage="0" allowBlank="0" type="list">
      <formula1>"Yes,No,Needs assessment"</formula1>
    </dataValidation>
    <dataValidation sqref="W5:W34" showDropDown="0" showInputMessage="0" showErrorMessage="0" allowBlank="0" type="list">
      <formula1>"Planned,Active,Suspended,Retired,Needs assessment"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A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50" min="1" max="1"/>
    <col width="27" customWidth="1" style="50" min="2" max="2"/>
    <col width="23" customWidth="1" style="50" min="3" max="3"/>
    <col width="26" customWidth="1" style="50" min="4" max="4"/>
    <col width="24" customWidth="1" style="50" min="5" max="5"/>
    <col width="16" customWidth="1" style="50" min="6" max="6"/>
    <col width="16" customWidth="1" style="50" min="7" max="7"/>
    <col width="14" customWidth="1" style="50" min="8" max="8"/>
    <col width="14" customWidth="1" style="50" min="9" max="9"/>
    <col width="14" customWidth="1" style="50" min="10" max="10"/>
    <col width="14" customWidth="1" style="50" min="11" max="11"/>
    <col width="17" customWidth="1" style="50" min="12" max="12"/>
    <col width="20" customWidth="1" style="50" min="13" max="13"/>
    <col width="29" customWidth="1" style="50" min="14" max="14"/>
    <col width="29" customWidth="1" style="50" min="15" max="15"/>
    <col width="22" customWidth="1" style="50" min="16" max="16"/>
    <col width="20" customWidth="1" style="50" min="17" max="17"/>
    <col width="25" customWidth="1" style="50" min="18" max="18"/>
    <col width="25" customWidth="1" style="50" min="19" max="19"/>
    <col width="26" customWidth="1" style="50" min="20" max="20"/>
    <col width="25" customWidth="1" style="50" min="21" max="21"/>
    <col width="25" customWidth="1" style="50" min="22" max="22"/>
    <col width="25" customWidth="1" style="50" min="23" max="23"/>
    <col width="18" customWidth="1" style="50" min="24" max="24"/>
    <col width="18" customWidth="1" style="50" min="25" max="25"/>
    <col width="30" customWidth="1" style="50" min="26" max="26"/>
    <col width="35" customWidth="1" style="50" min="27" max="27"/>
  </cols>
  <sheetData>
    <row r="1" ht="35" customHeight="1" s="50">
      <c r="A1" s="7" t="inlineStr">
        <is>
          <t>Scope Object Classification &amp; Route Handoff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</row>
    <row r="2" ht="30" customHeight="1" s="50">
      <c r="A2" s="10" t="inlineStr">
        <is>
          <t>One row per parent system/component. Import reviewed classification outcomes here.</t>
        </is>
      </c>
    </row>
    <row r="3"/>
    <row r="4" ht="31" customHeight="1" s="50">
      <c r="A4" s="42" t="inlineStr">
        <is>
          <t>Object ID</t>
        </is>
      </c>
      <c r="B4" s="42" t="inlineStr">
        <is>
          <t>Object name</t>
        </is>
      </c>
      <c r="C4" s="42" t="inlineStr">
        <is>
          <t>Object type</t>
        </is>
      </c>
      <c r="D4" s="42" t="inlineStr">
        <is>
          <t>Regulatory object status</t>
        </is>
      </c>
      <c r="E4" s="42" t="inlineStr">
        <is>
          <t>Dossier mode</t>
        </is>
      </c>
      <c r="F4" s="42" t="inlineStr">
        <is>
          <t>AI system?</t>
        </is>
      </c>
      <c r="G4" s="42" t="inlineStr">
        <is>
          <t>GPAI model?</t>
        </is>
      </c>
      <c r="H4" s="42" t="inlineStr">
        <is>
          <t>Provider?</t>
        </is>
      </c>
      <c r="I4" s="42" t="inlineStr">
        <is>
          <t>Deployer?</t>
        </is>
      </c>
      <c r="J4" s="42" t="inlineStr">
        <is>
          <t>Importer?</t>
        </is>
      </c>
      <c r="K4" s="42" t="inlineStr">
        <is>
          <t>Distributor?</t>
        </is>
      </c>
      <c r="L4" s="42" t="inlineStr">
        <is>
          <t>Product manufacturer?</t>
        </is>
      </c>
      <c r="M4" s="42" t="inlineStr">
        <is>
          <t>Public authority / public-service deployer?</t>
        </is>
      </c>
      <c r="N4" s="42" t="inlineStr">
        <is>
          <t>Article 5 outcome</t>
        </is>
      </c>
      <c r="O4" s="42" t="inlineStr">
        <is>
          <t>Primary classification</t>
        </is>
      </c>
      <c r="P4" s="42" t="inlineStr">
        <is>
          <t>Annex III point / Annex I route</t>
        </is>
      </c>
      <c r="Q4" s="42" t="inlineStr">
        <is>
          <t>Article 6(3) claim</t>
        </is>
      </c>
      <c r="R4" s="42" t="inlineStr">
        <is>
          <t>Article 50 route</t>
        </is>
      </c>
      <c r="S4" s="42" t="inlineStr">
        <is>
          <t>FRIA route</t>
        </is>
      </c>
      <c r="T4" s="42" t="inlineStr">
        <is>
          <t>Registration route</t>
        </is>
      </c>
      <c r="U4" s="42" t="inlineStr">
        <is>
          <t>GPAI route</t>
        </is>
      </c>
      <c r="V4" s="42" t="inlineStr">
        <is>
          <t>Supply-chain route</t>
        </is>
      </c>
      <c r="W4" s="42" t="inlineStr">
        <is>
          <t>Article 4 training route</t>
        </is>
      </c>
      <c r="X4" s="42" t="inlineStr">
        <is>
          <t>Classification evidence ID</t>
        </is>
      </c>
      <c r="Y4" s="42" t="inlineStr">
        <is>
          <t>Reviewer status</t>
        </is>
      </c>
      <c r="Z4" s="42" t="inlineStr">
        <is>
          <t>Notes</t>
        </is>
      </c>
      <c r="AA4" s="42" t="inlineStr">
        <is>
          <t>Parent/component consistency warning</t>
        </is>
      </c>
    </row>
    <row r="5">
      <c r="A5" s="8" t="inlineStr">
        <is>
          <t>SYS-0001</t>
        </is>
      </c>
      <c r="B5" s="8">
        <f>IF('02_SYSTEM_PROFILE'!B6="","",'02_SYSTEM_PROFILE'!B6)</f>
        <v/>
      </c>
      <c r="C5" s="8" t="inlineStr">
        <is>
          <t>Parent AI system</t>
        </is>
      </c>
      <c r="D5" s="8" t="inlineStr">
        <is>
          <t>Separate AI system</t>
        </is>
      </c>
      <c r="E5" s="8" t="inlineStr">
        <is>
          <t>Parent dossier</t>
        </is>
      </c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8">
        <f>IF(OR(B5="",D5="",D5="Needs assessment",F5="",F5="Needs assessment",O5="",O5="Needs assessment"),"NEEDS ASSESSMENT — parent system/scope/classification incomplete",IF(COUNTIF(AA6:AA35,"BLOCK*")&gt;0,"BLOCK — component issue escalates to parent review",IF(COUNTIF(AA6:AA35,"REVIEW*")&gt;0,"REVIEW — component classification/dossier issue exists","OK — no component conflict currently detected")))</f>
        <v/>
      </c>
    </row>
    <row r="6">
      <c r="A6" s="8">
        <f>'03_COMPONENT_REGISTER'!A5</f>
        <v/>
      </c>
      <c r="B6" s="8">
        <f>IF('03_COMPONENT_REGISTER'!C5="","",'03_COMPONENT_REGISTER'!C5)</f>
        <v/>
      </c>
      <c r="C6" s="8">
        <f>IF(B6="","",'03_COMPONENT_REGISTER'!D5)</f>
        <v/>
      </c>
      <c r="D6" s="8">
        <f>IF(B6="","",'03_COMPONENT_REGISTER'!J5)</f>
        <v/>
      </c>
      <c r="E6" s="8">
        <f>IF(B6="","",'03_COMPONENT_REGISTER'!K5)</f>
        <v/>
      </c>
      <c r="F6" s="46" t="n"/>
      <c r="G6" s="46" t="n"/>
      <c r="H6" s="46" t="n"/>
      <c r="I6" s="46" t="n"/>
      <c r="J6" s="46" t="n"/>
      <c r="K6" s="46" t="n"/>
      <c r="L6" s="46" t="n"/>
      <c r="M6" s="46" t="n"/>
      <c r="N6" s="46" t="n"/>
      <c r="O6" s="46" t="n"/>
      <c r="P6" s="46" t="n"/>
      <c r="Q6" s="46" t="n"/>
      <c r="R6" s="46" t="n"/>
      <c r="S6" s="46" t="n"/>
      <c r="T6" s="46" t="n"/>
      <c r="U6" s="46" t="n"/>
      <c r="V6" s="46" t="n"/>
      <c r="W6" s="46" t="n"/>
      <c r="X6" s="46" t="n"/>
      <c r="Y6" s="46" t="n"/>
      <c r="Z6" s="46" t="n"/>
      <c r="AA6" s="8">
        <f>IF(B6="","",IF(OR(D6="",D6="Needs assessment",E6="",E6="Needs assessment",F6="",F6="Needs assessment",O6="",O6="Needs assessment"),"BLOCK — component scope/classification unresolved",IF(LEFT(N6,9)="Potential","BLOCK — component Article 5 route requires parent handoff",IF(AND(D6="Separate AI system",O6="High-risk — Annex III",OR(O$5="Other AI system — no high-risk route",O$5="Not an AI system")),"REVIEW — separate high-risk component conflicts with parent classification summary",IF(AND(D6="GPAI model",U6="Not applicable"),"REVIEW — GPAI model object missing GPAI route","OK — component route structurally coherent")))))</f>
        <v/>
      </c>
    </row>
    <row r="7">
      <c r="A7" s="8">
        <f>'03_COMPONENT_REGISTER'!A6</f>
        <v/>
      </c>
      <c r="B7" s="8">
        <f>IF('03_COMPONENT_REGISTER'!C6="","",'03_COMPONENT_REGISTER'!C6)</f>
        <v/>
      </c>
      <c r="C7" s="8">
        <f>IF(B7="","",'03_COMPONENT_REGISTER'!D6)</f>
        <v/>
      </c>
      <c r="D7" s="8">
        <f>IF(B7="","",'03_COMPONENT_REGISTER'!J6)</f>
        <v/>
      </c>
      <c r="E7" s="8">
        <f>IF(B7="","",'03_COMPONENT_REGISTER'!K6)</f>
        <v/>
      </c>
      <c r="F7" s="46" t="n"/>
      <c r="G7" s="46" t="n"/>
      <c r="H7" s="46" t="n"/>
      <c r="I7" s="46" t="n"/>
      <c r="J7" s="46" t="n"/>
      <c r="K7" s="46" t="n"/>
      <c r="L7" s="46" t="n"/>
      <c r="M7" s="46" t="n"/>
      <c r="N7" s="46" t="n"/>
      <c r="O7" s="46" t="n"/>
      <c r="P7" s="46" t="n"/>
      <c r="Q7" s="46" t="n"/>
      <c r="R7" s="46" t="n"/>
      <c r="S7" s="46" t="n"/>
      <c r="T7" s="46" t="n"/>
      <c r="U7" s="46" t="n"/>
      <c r="V7" s="46" t="n"/>
      <c r="W7" s="46" t="n"/>
      <c r="X7" s="46" t="n"/>
      <c r="Y7" s="46" t="n"/>
      <c r="Z7" s="46" t="n"/>
      <c r="AA7" s="8">
        <f>IF(B7="","",IF(OR(D7="",D7="Needs assessment",E7="",E7="Needs assessment",F7="",F7="Needs assessment",O7="",O7="Needs assessment"),"BLOCK — component scope/classification unresolved",IF(LEFT(N7,9)="Potential","BLOCK — component Article 5 route requires parent handoff",IF(AND(D7="Separate AI system",O7="High-risk — Annex III",OR(O$5="Other AI system — no high-risk route",O$5="Not an AI system")),"REVIEW — separate high-risk component conflicts with parent classification summary",IF(AND(D7="GPAI model",U7="Not applicable"),"REVIEW — GPAI model object missing GPAI route","OK — component route structurally coherent")))))</f>
        <v/>
      </c>
    </row>
    <row r="8">
      <c r="A8" s="8">
        <f>'03_COMPONENT_REGISTER'!A7</f>
        <v/>
      </c>
      <c r="B8" s="8">
        <f>IF('03_COMPONENT_REGISTER'!C7="","",'03_COMPONENT_REGISTER'!C7)</f>
        <v/>
      </c>
      <c r="C8" s="8">
        <f>IF(B8="","",'03_COMPONENT_REGISTER'!D7)</f>
        <v/>
      </c>
      <c r="D8" s="8">
        <f>IF(B8="","",'03_COMPONENT_REGISTER'!J7)</f>
        <v/>
      </c>
      <c r="E8" s="8">
        <f>IF(B8="","",'03_COMPONENT_REGISTER'!K7)</f>
        <v/>
      </c>
      <c r="F8" s="46" t="n"/>
      <c r="G8" s="46" t="n"/>
      <c r="H8" s="46" t="n"/>
      <c r="I8" s="46" t="n"/>
      <c r="J8" s="46" t="n"/>
      <c r="K8" s="46" t="n"/>
      <c r="L8" s="46" t="n"/>
      <c r="M8" s="46" t="n"/>
      <c r="N8" s="46" t="n"/>
      <c r="O8" s="46" t="n"/>
      <c r="P8" s="46" t="n"/>
      <c r="Q8" s="46" t="n"/>
      <c r="R8" s="46" t="n"/>
      <c r="S8" s="46" t="n"/>
      <c r="T8" s="46" t="n"/>
      <c r="U8" s="46" t="n"/>
      <c r="V8" s="46" t="n"/>
      <c r="W8" s="46" t="n"/>
      <c r="X8" s="46" t="n"/>
      <c r="Y8" s="46" t="n"/>
      <c r="Z8" s="46" t="n"/>
      <c r="AA8" s="8">
        <f>IF(B8="","",IF(OR(D8="",D8="Needs assessment",E8="",E8="Needs assessment",F8="",F8="Needs assessment",O8="",O8="Needs assessment"),"BLOCK — component scope/classification unresolved",IF(LEFT(N8,9)="Potential","BLOCK — component Article 5 route requires parent handoff",IF(AND(D8="Separate AI system",O8="High-risk — Annex III",OR(O$5="Other AI system — no high-risk route",O$5="Not an AI system")),"REVIEW — separate high-risk component conflicts with parent classification summary",IF(AND(D8="GPAI model",U8="Not applicable"),"REVIEW — GPAI model object missing GPAI route","OK — component route structurally coherent")))))</f>
        <v/>
      </c>
    </row>
    <row r="9">
      <c r="A9" s="8">
        <f>'03_COMPONENT_REGISTER'!A8</f>
        <v/>
      </c>
      <c r="B9" s="8">
        <f>IF('03_COMPONENT_REGISTER'!C8="","",'03_COMPONENT_REGISTER'!C8)</f>
        <v/>
      </c>
      <c r="C9" s="8">
        <f>IF(B9="","",'03_COMPONENT_REGISTER'!D8)</f>
        <v/>
      </c>
      <c r="D9" s="8">
        <f>IF(B9="","",'03_COMPONENT_REGISTER'!J8)</f>
        <v/>
      </c>
      <c r="E9" s="8">
        <f>IF(B9="","",'03_COMPONENT_REGISTER'!K8)</f>
        <v/>
      </c>
      <c r="F9" s="46" t="n"/>
      <c r="G9" s="46" t="n"/>
      <c r="H9" s="46" t="n"/>
      <c r="I9" s="46" t="n"/>
      <c r="J9" s="46" t="n"/>
      <c r="K9" s="46" t="n"/>
      <c r="L9" s="46" t="n"/>
      <c r="M9" s="46" t="n"/>
      <c r="N9" s="46" t="n"/>
      <c r="O9" s="46" t="n"/>
      <c r="P9" s="46" t="n"/>
      <c r="Q9" s="46" t="n"/>
      <c r="R9" s="46" t="n"/>
      <c r="S9" s="46" t="n"/>
      <c r="T9" s="46" t="n"/>
      <c r="U9" s="46" t="n"/>
      <c r="V9" s="46" t="n"/>
      <c r="W9" s="46" t="n"/>
      <c r="X9" s="46" t="n"/>
      <c r="Y9" s="46" t="n"/>
      <c r="Z9" s="46" t="n"/>
      <c r="AA9" s="8">
        <f>IF(B9="","",IF(OR(D9="",D9="Needs assessment",E9="",E9="Needs assessment",F9="",F9="Needs assessment",O9="",O9="Needs assessment"),"BLOCK — component scope/classification unresolved",IF(LEFT(N9,9)="Potential","BLOCK — component Article 5 route requires parent handoff",IF(AND(D9="Separate AI system",O9="High-risk — Annex III",OR(O$5="Other AI system — no high-risk route",O$5="Not an AI system")),"REVIEW — separate high-risk component conflicts with parent classification summary",IF(AND(D9="GPAI model",U9="Not applicable"),"REVIEW — GPAI model object missing GPAI route","OK — component route structurally coherent")))))</f>
        <v/>
      </c>
    </row>
    <row r="10">
      <c r="A10" s="8">
        <f>'03_COMPONENT_REGISTER'!A9</f>
        <v/>
      </c>
      <c r="B10" s="8">
        <f>IF('03_COMPONENT_REGISTER'!C9="","",'03_COMPONENT_REGISTER'!C9)</f>
        <v/>
      </c>
      <c r="C10" s="8">
        <f>IF(B10="","",'03_COMPONENT_REGISTER'!D9)</f>
        <v/>
      </c>
      <c r="D10" s="8">
        <f>IF(B10="","",'03_COMPONENT_REGISTER'!J9)</f>
        <v/>
      </c>
      <c r="E10" s="8">
        <f>IF(B10="","",'03_COMPONENT_REGISTER'!K9)</f>
        <v/>
      </c>
      <c r="F10" s="46" t="n"/>
      <c r="G10" s="46" t="n"/>
      <c r="H10" s="46" t="n"/>
      <c r="I10" s="46" t="n"/>
      <c r="J10" s="46" t="n"/>
      <c r="K10" s="46" t="n"/>
      <c r="L10" s="46" t="n"/>
      <c r="M10" s="46" t="n"/>
      <c r="N10" s="46" t="n"/>
      <c r="O10" s="46" t="n"/>
      <c r="P10" s="46" t="n"/>
      <c r="Q10" s="46" t="n"/>
      <c r="R10" s="46" t="n"/>
      <c r="S10" s="46" t="n"/>
      <c r="T10" s="46" t="n"/>
      <c r="U10" s="46" t="n"/>
      <c r="V10" s="46" t="n"/>
      <c r="W10" s="46" t="n"/>
      <c r="X10" s="46" t="n"/>
      <c r="Y10" s="46" t="n"/>
      <c r="Z10" s="46" t="n"/>
      <c r="AA10" s="8">
        <f>IF(B10="","",IF(OR(D10="",D10="Needs assessment",E10="",E10="Needs assessment",F10="",F10="Needs assessment",O10="",O10="Needs assessment"),"BLOCK — component scope/classification unresolved",IF(LEFT(N10,9)="Potential","BLOCK — component Article 5 route requires parent handoff",IF(AND(D10="Separate AI system",O10="High-risk — Annex III",OR(O$5="Other AI system — no high-risk route",O$5="Not an AI system")),"REVIEW — separate high-risk component conflicts with parent classification summary",IF(AND(D10="GPAI model",U10="Not applicable"),"REVIEW — GPAI model object missing GPAI route","OK — component route structurally coherent")))))</f>
        <v/>
      </c>
    </row>
    <row r="11">
      <c r="A11" s="8">
        <f>'03_COMPONENT_REGISTER'!A10</f>
        <v/>
      </c>
      <c r="B11" s="8">
        <f>IF('03_COMPONENT_REGISTER'!C10="","",'03_COMPONENT_REGISTER'!C10)</f>
        <v/>
      </c>
      <c r="C11" s="8">
        <f>IF(B11="","",'03_COMPONENT_REGISTER'!D10)</f>
        <v/>
      </c>
      <c r="D11" s="8">
        <f>IF(B11="","",'03_COMPONENT_REGISTER'!J10)</f>
        <v/>
      </c>
      <c r="E11" s="8">
        <f>IF(B11="","",'03_COMPONENT_REGISTER'!K10)</f>
        <v/>
      </c>
      <c r="F11" s="46" t="n"/>
      <c r="G11" s="46" t="n"/>
      <c r="H11" s="46" t="n"/>
      <c r="I11" s="46" t="n"/>
      <c r="J11" s="46" t="n"/>
      <c r="K11" s="46" t="n"/>
      <c r="L11" s="46" t="n"/>
      <c r="M11" s="46" t="n"/>
      <c r="N11" s="46" t="n"/>
      <c r="O11" s="46" t="n"/>
      <c r="P11" s="46" t="n"/>
      <c r="Q11" s="46" t="n"/>
      <c r="R11" s="46" t="n"/>
      <c r="S11" s="46" t="n"/>
      <c r="T11" s="46" t="n"/>
      <c r="U11" s="46" t="n"/>
      <c r="V11" s="46" t="n"/>
      <c r="W11" s="46" t="n"/>
      <c r="X11" s="46" t="n"/>
      <c r="Y11" s="46" t="n"/>
      <c r="Z11" s="46" t="n"/>
      <c r="AA11" s="8">
        <f>IF(B11="","",IF(OR(D11="",D11="Needs assessment",E11="",E11="Needs assessment",F11="",F11="Needs assessment",O11="",O11="Needs assessment"),"BLOCK — component scope/classification unresolved",IF(LEFT(N11,9)="Potential","BLOCK — component Article 5 route requires parent handoff",IF(AND(D11="Separate AI system",O11="High-risk — Annex III",OR(O$5="Other AI system — no high-risk route",O$5="Not an AI system")),"REVIEW — separate high-risk component conflicts with parent classification summary",IF(AND(D11="GPAI model",U11="Not applicable"),"REVIEW — GPAI model object missing GPAI route","OK — component route structurally coherent")))))</f>
        <v/>
      </c>
    </row>
    <row r="12">
      <c r="A12" s="8">
        <f>'03_COMPONENT_REGISTER'!A11</f>
        <v/>
      </c>
      <c r="B12" s="8">
        <f>IF('03_COMPONENT_REGISTER'!C11="","",'03_COMPONENT_REGISTER'!C11)</f>
        <v/>
      </c>
      <c r="C12" s="8">
        <f>IF(B12="","",'03_COMPONENT_REGISTER'!D11)</f>
        <v/>
      </c>
      <c r="D12" s="8">
        <f>IF(B12="","",'03_COMPONENT_REGISTER'!J11)</f>
        <v/>
      </c>
      <c r="E12" s="8">
        <f>IF(B12="","",'03_COMPONENT_REGISTER'!K11)</f>
        <v/>
      </c>
      <c r="F12" s="46" t="n"/>
      <c r="G12" s="46" t="n"/>
      <c r="H12" s="46" t="n"/>
      <c r="I12" s="46" t="n"/>
      <c r="J12" s="46" t="n"/>
      <c r="K12" s="46" t="n"/>
      <c r="L12" s="46" t="n"/>
      <c r="M12" s="46" t="n"/>
      <c r="N12" s="46" t="n"/>
      <c r="O12" s="46" t="n"/>
      <c r="P12" s="46" t="n"/>
      <c r="Q12" s="46" t="n"/>
      <c r="R12" s="46" t="n"/>
      <c r="S12" s="46" t="n"/>
      <c r="T12" s="46" t="n"/>
      <c r="U12" s="46" t="n"/>
      <c r="V12" s="46" t="n"/>
      <c r="W12" s="46" t="n"/>
      <c r="X12" s="46" t="n"/>
      <c r="Y12" s="46" t="n"/>
      <c r="Z12" s="46" t="n"/>
      <c r="AA12" s="8">
        <f>IF(B12="","",IF(OR(D12="",D12="Needs assessment",E12="",E12="Needs assessment",F12="",F12="Needs assessment",O12="",O12="Needs assessment"),"BLOCK — component scope/classification unresolved",IF(LEFT(N12,9)="Potential","BLOCK — component Article 5 route requires parent handoff",IF(AND(D12="Separate AI system",O12="High-risk — Annex III",OR(O$5="Other AI system — no high-risk route",O$5="Not an AI system")),"REVIEW — separate high-risk component conflicts with parent classification summary",IF(AND(D12="GPAI model",U12="Not applicable"),"REVIEW — GPAI model object missing GPAI route","OK — component route structurally coherent")))))</f>
        <v/>
      </c>
    </row>
    <row r="13">
      <c r="A13" s="8">
        <f>'03_COMPONENT_REGISTER'!A12</f>
        <v/>
      </c>
      <c r="B13" s="8">
        <f>IF('03_COMPONENT_REGISTER'!C12="","",'03_COMPONENT_REGISTER'!C12)</f>
        <v/>
      </c>
      <c r="C13" s="8">
        <f>IF(B13="","",'03_COMPONENT_REGISTER'!D12)</f>
        <v/>
      </c>
      <c r="D13" s="8">
        <f>IF(B13="","",'03_COMPONENT_REGISTER'!J12)</f>
        <v/>
      </c>
      <c r="E13" s="8">
        <f>IF(B13="","",'03_COMPONENT_REGISTER'!K12)</f>
        <v/>
      </c>
      <c r="F13" s="46" t="n"/>
      <c r="G13" s="46" t="n"/>
      <c r="H13" s="46" t="n"/>
      <c r="I13" s="46" t="n"/>
      <c r="J13" s="46" t="n"/>
      <c r="K13" s="46" t="n"/>
      <c r="L13" s="46" t="n"/>
      <c r="M13" s="46" t="n"/>
      <c r="N13" s="46" t="n"/>
      <c r="O13" s="46" t="n"/>
      <c r="P13" s="46" t="n"/>
      <c r="Q13" s="46" t="n"/>
      <c r="R13" s="46" t="n"/>
      <c r="S13" s="46" t="n"/>
      <c r="T13" s="46" t="n"/>
      <c r="U13" s="46" t="n"/>
      <c r="V13" s="46" t="n"/>
      <c r="W13" s="46" t="n"/>
      <c r="X13" s="46" t="n"/>
      <c r="Y13" s="46" t="n"/>
      <c r="Z13" s="46" t="n"/>
      <c r="AA13" s="8">
        <f>IF(B13="","",IF(OR(D13="",D13="Needs assessment",E13="",E13="Needs assessment",F13="",F13="Needs assessment",O13="",O13="Needs assessment"),"BLOCK — component scope/classification unresolved",IF(LEFT(N13,9)="Potential","BLOCK — component Article 5 route requires parent handoff",IF(AND(D13="Separate AI system",O13="High-risk — Annex III",OR(O$5="Other AI system — no high-risk route",O$5="Not an AI system")),"REVIEW — separate high-risk component conflicts with parent classification summary",IF(AND(D13="GPAI model",U13="Not applicable"),"REVIEW — GPAI model object missing GPAI route","OK — component route structurally coherent")))))</f>
        <v/>
      </c>
    </row>
    <row r="14">
      <c r="A14" s="8">
        <f>'03_COMPONENT_REGISTER'!A13</f>
        <v/>
      </c>
      <c r="B14" s="8">
        <f>IF('03_COMPONENT_REGISTER'!C13="","",'03_COMPONENT_REGISTER'!C13)</f>
        <v/>
      </c>
      <c r="C14" s="8">
        <f>IF(B14="","",'03_COMPONENT_REGISTER'!D13)</f>
        <v/>
      </c>
      <c r="D14" s="8">
        <f>IF(B14="","",'03_COMPONENT_REGISTER'!J13)</f>
        <v/>
      </c>
      <c r="E14" s="8">
        <f>IF(B14="","",'03_COMPONENT_REGISTER'!K13)</f>
        <v/>
      </c>
      <c r="F14" s="46" t="n"/>
      <c r="G14" s="46" t="n"/>
      <c r="H14" s="46" t="n"/>
      <c r="I14" s="46" t="n"/>
      <c r="J14" s="46" t="n"/>
      <c r="K14" s="46" t="n"/>
      <c r="L14" s="46" t="n"/>
      <c r="M14" s="46" t="n"/>
      <c r="N14" s="46" t="n"/>
      <c r="O14" s="46" t="n"/>
      <c r="P14" s="46" t="n"/>
      <c r="Q14" s="46" t="n"/>
      <c r="R14" s="46" t="n"/>
      <c r="S14" s="46" t="n"/>
      <c r="T14" s="46" t="n"/>
      <c r="U14" s="46" t="n"/>
      <c r="V14" s="46" t="n"/>
      <c r="W14" s="46" t="n"/>
      <c r="X14" s="46" t="n"/>
      <c r="Y14" s="46" t="n"/>
      <c r="Z14" s="46" t="n"/>
      <c r="AA14" s="8">
        <f>IF(B14="","",IF(OR(D14="",D14="Needs assessment",E14="",E14="Needs assessment",F14="",F14="Needs assessment",O14="",O14="Needs assessment"),"BLOCK — component scope/classification unresolved",IF(LEFT(N14,9)="Potential","BLOCK — component Article 5 route requires parent handoff",IF(AND(D14="Separate AI system",O14="High-risk — Annex III",OR(O$5="Other AI system — no high-risk route",O$5="Not an AI system")),"REVIEW — separate high-risk component conflicts with parent classification summary",IF(AND(D14="GPAI model",U14="Not applicable"),"REVIEW — GPAI model object missing GPAI route","OK — component route structurally coherent")))))</f>
        <v/>
      </c>
    </row>
    <row r="15">
      <c r="A15" s="8">
        <f>'03_COMPONENT_REGISTER'!A14</f>
        <v/>
      </c>
      <c r="B15" s="8">
        <f>IF('03_COMPONENT_REGISTER'!C14="","",'03_COMPONENT_REGISTER'!C14)</f>
        <v/>
      </c>
      <c r="C15" s="8">
        <f>IF(B15="","",'03_COMPONENT_REGISTER'!D14)</f>
        <v/>
      </c>
      <c r="D15" s="8">
        <f>IF(B15="","",'03_COMPONENT_REGISTER'!J14)</f>
        <v/>
      </c>
      <c r="E15" s="8">
        <f>IF(B15="","",'03_COMPONENT_REGISTER'!K14)</f>
        <v/>
      </c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46" t="n"/>
      <c r="T15" s="46" t="n"/>
      <c r="U15" s="46" t="n"/>
      <c r="V15" s="46" t="n"/>
      <c r="W15" s="46" t="n"/>
      <c r="X15" s="46" t="n"/>
      <c r="Y15" s="46" t="n"/>
      <c r="Z15" s="46" t="n"/>
      <c r="AA15" s="8">
        <f>IF(B15="","",IF(OR(D15="",D15="Needs assessment",E15="",E15="Needs assessment",F15="",F15="Needs assessment",O15="",O15="Needs assessment"),"BLOCK — component scope/classification unresolved",IF(LEFT(N15,9)="Potential","BLOCK — component Article 5 route requires parent handoff",IF(AND(D15="Separate AI system",O15="High-risk — Annex III",OR(O$5="Other AI system — no high-risk route",O$5="Not an AI system")),"REVIEW — separate high-risk component conflicts with parent classification summary",IF(AND(D15="GPAI model",U15="Not applicable"),"REVIEW — GPAI model object missing GPAI route","OK — component route structurally coherent")))))</f>
        <v/>
      </c>
    </row>
    <row r="16">
      <c r="A16" s="8">
        <f>'03_COMPONENT_REGISTER'!A15</f>
        <v/>
      </c>
      <c r="B16" s="8">
        <f>IF('03_COMPONENT_REGISTER'!C15="","",'03_COMPONENT_REGISTER'!C15)</f>
        <v/>
      </c>
      <c r="C16" s="8">
        <f>IF(B16="","",'03_COMPONENT_REGISTER'!D15)</f>
        <v/>
      </c>
      <c r="D16" s="8">
        <f>IF(B16="","",'03_COMPONENT_REGISTER'!J15)</f>
        <v/>
      </c>
      <c r="E16" s="8">
        <f>IF(B16="","",'03_COMPONENT_REGISTER'!K15)</f>
        <v/>
      </c>
      <c r="F16" s="46" t="n"/>
      <c r="G16" s="46" t="n"/>
      <c r="H16" s="46" t="n"/>
      <c r="I16" s="46" t="n"/>
      <c r="J16" s="46" t="n"/>
      <c r="K16" s="46" t="n"/>
      <c r="L16" s="46" t="n"/>
      <c r="M16" s="46" t="n"/>
      <c r="N16" s="46" t="n"/>
      <c r="O16" s="46" t="n"/>
      <c r="P16" s="46" t="n"/>
      <c r="Q16" s="46" t="n"/>
      <c r="R16" s="46" t="n"/>
      <c r="S16" s="46" t="n"/>
      <c r="T16" s="46" t="n"/>
      <c r="U16" s="46" t="n"/>
      <c r="V16" s="46" t="n"/>
      <c r="W16" s="46" t="n"/>
      <c r="X16" s="46" t="n"/>
      <c r="Y16" s="46" t="n"/>
      <c r="Z16" s="46" t="n"/>
      <c r="AA16" s="8">
        <f>IF(B16="","",IF(OR(D16="",D16="Needs assessment",E16="",E16="Needs assessment",F16="",F16="Needs assessment",O16="",O16="Needs assessment"),"BLOCK — component scope/classification unresolved",IF(LEFT(N16,9)="Potential","BLOCK — component Article 5 route requires parent handoff",IF(AND(D16="Separate AI system",O16="High-risk — Annex III",OR(O$5="Other AI system — no high-risk route",O$5="Not an AI system")),"REVIEW — separate high-risk component conflicts with parent classification summary",IF(AND(D16="GPAI model",U16="Not applicable"),"REVIEW — GPAI model object missing GPAI route","OK — component route structurally coherent")))))</f>
        <v/>
      </c>
    </row>
    <row r="17">
      <c r="A17" s="8">
        <f>'03_COMPONENT_REGISTER'!A16</f>
        <v/>
      </c>
      <c r="B17" s="8">
        <f>IF('03_COMPONENT_REGISTER'!C16="","",'03_COMPONENT_REGISTER'!C16)</f>
        <v/>
      </c>
      <c r="C17" s="8">
        <f>IF(B17="","",'03_COMPONENT_REGISTER'!D16)</f>
        <v/>
      </c>
      <c r="D17" s="8">
        <f>IF(B17="","",'03_COMPONENT_REGISTER'!J16)</f>
        <v/>
      </c>
      <c r="E17" s="8">
        <f>IF(B17="","",'03_COMPONENT_REGISTER'!K16)</f>
        <v/>
      </c>
      <c r="F17" s="46" t="n"/>
      <c r="G17" s="46" t="n"/>
      <c r="H17" s="46" t="n"/>
      <c r="I17" s="46" t="n"/>
      <c r="J17" s="46" t="n"/>
      <c r="K17" s="46" t="n"/>
      <c r="L17" s="46" t="n"/>
      <c r="M17" s="46" t="n"/>
      <c r="N17" s="46" t="n"/>
      <c r="O17" s="46" t="n"/>
      <c r="P17" s="46" t="n"/>
      <c r="Q17" s="46" t="n"/>
      <c r="R17" s="46" t="n"/>
      <c r="S17" s="46" t="n"/>
      <c r="T17" s="46" t="n"/>
      <c r="U17" s="46" t="n"/>
      <c r="V17" s="46" t="n"/>
      <c r="W17" s="46" t="n"/>
      <c r="X17" s="46" t="n"/>
      <c r="Y17" s="46" t="n"/>
      <c r="Z17" s="46" t="n"/>
      <c r="AA17" s="8">
        <f>IF(B17="","",IF(OR(D17="",D17="Needs assessment",E17="",E17="Needs assessment",F17="",F17="Needs assessment",O17="",O17="Needs assessment"),"BLOCK — component scope/classification unresolved",IF(LEFT(N17,9)="Potential","BLOCK — component Article 5 route requires parent handoff",IF(AND(D17="Separate AI system",O17="High-risk — Annex III",OR(O$5="Other AI system — no high-risk route",O$5="Not an AI system")),"REVIEW — separate high-risk component conflicts with parent classification summary",IF(AND(D17="GPAI model",U17="Not applicable"),"REVIEW — GPAI model object missing GPAI route","OK — component route structurally coherent")))))</f>
        <v/>
      </c>
    </row>
    <row r="18">
      <c r="A18" s="8">
        <f>'03_COMPONENT_REGISTER'!A17</f>
        <v/>
      </c>
      <c r="B18" s="8">
        <f>IF('03_COMPONENT_REGISTER'!C17="","",'03_COMPONENT_REGISTER'!C17)</f>
        <v/>
      </c>
      <c r="C18" s="8">
        <f>IF(B18="","",'03_COMPONENT_REGISTER'!D17)</f>
        <v/>
      </c>
      <c r="D18" s="8">
        <f>IF(B18="","",'03_COMPONENT_REGISTER'!J17)</f>
        <v/>
      </c>
      <c r="E18" s="8">
        <f>IF(B18="","",'03_COMPONENT_REGISTER'!K17)</f>
        <v/>
      </c>
      <c r="F18" s="46" t="n"/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46" t="n"/>
      <c r="Q18" s="46" t="n"/>
      <c r="R18" s="46" t="n"/>
      <c r="S18" s="46" t="n"/>
      <c r="T18" s="46" t="n"/>
      <c r="U18" s="46" t="n"/>
      <c r="V18" s="46" t="n"/>
      <c r="W18" s="46" t="n"/>
      <c r="X18" s="46" t="n"/>
      <c r="Y18" s="46" t="n"/>
      <c r="Z18" s="46" t="n"/>
      <c r="AA18" s="8">
        <f>IF(B18="","",IF(OR(D18="",D18="Needs assessment",E18="",E18="Needs assessment",F18="",F18="Needs assessment",O18="",O18="Needs assessment"),"BLOCK — component scope/classification unresolved",IF(LEFT(N18,9)="Potential","BLOCK — component Article 5 route requires parent handoff",IF(AND(D18="Separate AI system",O18="High-risk — Annex III",OR(O$5="Other AI system — no high-risk route",O$5="Not an AI system")),"REVIEW — separate high-risk component conflicts with parent classification summary",IF(AND(D18="GPAI model",U18="Not applicable"),"REVIEW — GPAI model object missing GPAI route","OK — component route structurally coherent")))))</f>
        <v/>
      </c>
    </row>
    <row r="19">
      <c r="A19" s="8">
        <f>'03_COMPONENT_REGISTER'!A18</f>
        <v/>
      </c>
      <c r="B19" s="8">
        <f>IF('03_COMPONENT_REGISTER'!C18="","",'03_COMPONENT_REGISTER'!C18)</f>
        <v/>
      </c>
      <c r="C19" s="8">
        <f>IF(B19="","",'03_COMPONENT_REGISTER'!D18)</f>
        <v/>
      </c>
      <c r="D19" s="8">
        <f>IF(B19="","",'03_COMPONENT_REGISTER'!J18)</f>
        <v/>
      </c>
      <c r="E19" s="8">
        <f>IF(B19="","",'03_COMPONENT_REGISTER'!K18)</f>
        <v/>
      </c>
      <c r="F19" s="46" t="n"/>
      <c r="G19" s="46" t="n"/>
      <c r="H19" s="46" t="n"/>
      <c r="I19" s="46" t="n"/>
      <c r="J19" s="46" t="n"/>
      <c r="K19" s="46" t="n"/>
      <c r="L19" s="46" t="n"/>
      <c r="M19" s="46" t="n"/>
      <c r="N19" s="46" t="n"/>
      <c r="O19" s="46" t="n"/>
      <c r="P19" s="46" t="n"/>
      <c r="Q19" s="46" t="n"/>
      <c r="R19" s="46" t="n"/>
      <c r="S19" s="46" t="n"/>
      <c r="T19" s="46" t="n"/>
      <c r="U19" s="46" t="n"/>
      <c r="V19" s="46" t="n"/>
      <c r="W19" s="46" t="n"/>
      <c r="X19" s="46" t="n"/>
      <c r="Y19" s="46" t="n"/>
      <c r="Z19" s="46" t="n"/>
      <c r="AA19" s="8">
        <f>IF(B19="","",IF(OR(D19="",D19="Needs assessment",E19="",E19="Needs assessment",F19="",F19="Needs assessment",O19="",O19="Needs assessment"),"BLOCK — component scope/classification unresolved",IF(LEFT(N19,9)="Potential","BLOCK — component Article 5 route requires parent handoff",IF(AND(D19="Separate AI system",O19="High-risk — Annex III",OR(O$5="Other AI system — no high-risk route",O$5="Not an AI system")),"REVIEW — separate high-risk component conflicts with parent classification summary",IF(AND(D19="GPAI model",U19="Not applicable"),"REVIEW — GPAI model object missing GPAI route","OK — component route structurally coherent")))))</f>
        <v/>
      </c>
    </row>
    <row r="20">
      <c r="A20" s="8">
        <f>'03_COMPONENT_REGISTER'!A19</f>
        <v/>
      </c>
      <c r="B20" s="8">
        <f>IF('03_COMPONENT_REGISTER'!C19="","",'03_COMPONENT_REGISTER'!C19)</f>
        <v/>
      </c>
      <c r="C20" s="8">
        <f>IF(B20="","",'03_COMPONENT_REGISTER'!D19)</f>
        <v/>
      </c>
      <c r="D20" s="8">
        <f>IF(B20="","",'03_COMPONENT_REGISTER'!J19)</f>
        <v/>
      </c>
      <c r="E20" s="8">
        <f>IF(B20="","",'03_COMPONENT_REGISTER'!K19)</f>
        <v/>
      </c>
      <c r="F20" s="46" t="n"/>
      <c r="G20" s="46" t="n"/>
      <c r="H20" s="46" t="n"/>
      <c r="I20" s="46" t="n"/>
      <c r="J20" s="46" t="n"/>
      <c r="K20" s="46" t="n"/>
      <c r="L20" s="46" t="n"/>
      <c r="M20" s="46" t="n"/>
      <c r="N20" s="46" t="n"/>
      <c r="O20" s="46" t="n"/>
      <c r="P20" s="46" t="n"/>
      <c r="Q20" s="46" t="n"/>
      <c r="R20" s="46" t="n"/>
      <c r="S20" s="46" t="n"/>
      <c r="T20" s="46" t="n"/>
      <c r="U20" s="46" t="n"/>
      <c r="V20" s="46" t="n"/>
      <c r="W20" s="46" t="n"/>
      <c r="X20" s="46" t="n"/>
      <c r="Y20" s="46" t="n"/>
      <c r="Z20" s="46" t="n"/>
      <c r="AA20" s="8">
        <f>IF(B20="","",IF(OR(D20="",D20="Needs assessment",E20="",E20="Needs assessment",F20="",F20="Needs assessment",O20="",O20="Needs assessment"),"BLOCK — component scope/classification unresolved",IF(LEFT(N20,9)="Potential","BLOCK — component Article 5 route requires parent handoff",IF(AND(D20="Separate AI system",O20="High-risk — Annex III",OR(O$5="Other AI system — no high-risk route",O$5="Not an AI system")),"REVIEW — separate high-risk component conflicts with parent classification summary",IF(AND(D20="GPAI model",U20="Not applicable"),"REVIEW — GPAI model object missing GPAI route","OK — component route structurally coherent")))))</f>
        <v/>
      </c>
    </row>
    <row r="21">
      <c r="A21" s="8">
        <f>'03_COMPONENT_REGISTER'!A20</f>
        <v/>
      </c>
      <c r="B21" s="8">
        <f>IF('03_COMPONENT_REGISTER'!C20="","",'03_COMPONENT_REGISTER'!C20)</f>
        <v/>
      </c>
      <c r="C21" s="8">
        <f>IF(B21="","",'03_COMPONENT_REGISTER'!D20)</f>
        <v/>
      </c>
      <c r="D21" s="8">
        <f>IF(B21="","",'03_COMPONENT_REGISTER'!J20)</f>
        <v/>
      </c>
      <c r="E21" s="8">
        <f>IF(B21="","",'03_COMPONENT_REGISTER'!K20)</f>
        <v/>
      </c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46" t="n"/>
      <c r="Q21" s="46" t="n"/>
      <c r="R21" s="46" t="n"/>
      <c r="S21" s="46" t="n"/>
      <c r="T21" s="46" t="n"/>
      <c r="U21" s="46" t="n"/>
      <c r="V21" s="46" t="n"/>
      <c r="W21" s="46" t="n"/>
      <c r="X21" s="46" t="n"/>
      <c r="Y21" s="46" t="n"/>
      <c r="Z21" s="46" t="n"/>
      <c r="AA21" s="8">
        <f>IF(B21="","",IF(OR(D21="",D21="Needs assessment",E21="",E21="Needs assessment",F21="",F21="Needs assessment",O21="",O21="Needs assessment"),"BLOCK — component scope/classification unresolved",IF(LEFT(N21,9)="Potential","BLOCK — component Article 5 route requires parent handoff",IF(AND(D21="Separate AI system",O21="High-risk — Annex III",OR(O$5="Other AI system — no high-risk route",O$5="Not an AI system")),"REVIEW — separate high-risk component conflicts with parent classification summary",IF(AND(D21="GPAI model",U21="Not applicable"),"REVIEW — GPAI model object missing GPAI route","OK — component route structurally coherent")))))</f>
        <v/>
      </c>
    </row>
    <row r="22">
      <c r="A22" s="8">
        <f>'03_COMPONENT_REGISTER'!A21</f>
        <v/>
      </c>
      <c r="B22" s="8">
        <f>IF('03_COMPONENT_REGISTER'!C21="","",'03_COMPONENT_REGISTER'!C21)</f>
        <v/>
      </c>
      <c r="C22" s="8">
        <f>IF(B22="","",'03_COMPONENT_REGISTER'!D21)</f>
        <v/>
      </c>
      <c r="D22" s="8">
        <f>IF(B22="","",'03_COMPONENT_REGISTER'!J21)</f>
        <v/>
      </c>
      <c r="E22" s="8">
        <f>IF(B22="","",'03_COMPONENT_REGISTER'!K21)</f>
        <v/>
      </c>
      <c r="F22" s="46" t="n"/>
      <c r="G22" s="46" t="n"/>
      <c r="H22" s="46" t="n"/>
      <c r="I22" s="46" t="n"/>
      <c r="J22" s="46" t="n"/>
      <c r="K22" s="46" t="n"/>
      <c r="L22" s="46" t="n"/>
      <c r="M22" s="46" t="n"/>
      <c r="N22" s="46" t="n"/>
      <c r="O22" s="46" t="n"/>
      <c r="P22" s="46" t="n"/>
      <c r="Q22" s="46" t="n"/>
      <c r="R22" s="46" t="n"/>
      <c r="S22" s="46" t="n"/>
      <c r="T22" s="46" t="n"/>
      <c r="U22" s="46" t="n"/>
      <c r="V22" s="46" t="n"/>
      <c r="W22" s="46" t="n"/>
      <c r="X22" s="46" t="n"/>
      <c r="Y22" s="46" t="n"/>
      <c r="Z22" s="46" t="n"/>
      <c r="AA22" s="8">
        <f>IF(B22="","",IF(OR(D22="",D22="Needs assessment",E22="",E22="Needs assessment",F22="",F22="Needs assessment",O22="",O22="Needs assessment"),"BLOCK — component scope/classification unresolved",IF(LEFT(N22,9)="Potential","BLOCK — component Article 5 route requires parent handoff",IF(AND(D22="Separate AI system",O22="High-risk — Annex III",OR(O$5="Other AI system — no high-risk route",O$5="Not an AI system")),"REVIEW — separate high-risk component conflicts with parent classification summary",IF(AND(D22="GPAI model",U22="Not applicable"),"REVIEW — GPAI model object missing GPAI route","OK — component route structurally coherent")))))</f>
        <v/>
      </c>
    </row>
    <row r="23">
      <c r="A23" s="8">
        <f>'03_COMPONENT_REGISTER'!A22</f>
        <v/>
      </c>
      <c r="B23" s="8">
        <f>IF('03_COMPONENT_REGISTER'!C22="","",'03_COMPONENT_REGISTER'!C22)</f>
        <v/>
      </c>
      <c r="C23" s="8">
        <f>IF(B23="","",'03_COMPONENT_REGISTER'!D22)</f>
        <v/>
      </c>
      <c r="D23" s="8">
        <f>IF(B23="","",'03_COMPONENT_REGISTER'!J22)</f>
        <v/>
      </c>
      <c r="E23" s="8">
        <f>IF(B23="","",'03_COMPONENT_REGISTER'!K22)</f>
        <v/>
      </c>
      <c r="F23" s="46" t="n"/>
      <c r="G23" s="46" t="n"/>
      <c r="H23" s="46" t="n"/>
      <c r="I23" s="46" t="n"/>
      <c r="J23" s="46" t="n"/>
      <c r="K23" s="46" t="n"/>
      <c r="L23" s="46" t="n"/>
      <c r="M23" s="46" t="n"/>
      <c r="N23" s="46" t="n"/>
      <c r="O23" s="46" t="n"/>
      <c r="P23" s="46" t="n"/>
      <c r="Q23" s="46" t="n"/>
      <c r="R23" s="46" t="n"/>
      <c r="S23" s="46" t="n"/>
      <c r="T23" s="46" t="n"/>
      <c r="U23" s="46" t="n"/>
      <c r="V23" s="46" t="n"/>
      <c r="W23" s="46" t="n"/>
      <c r="X23" s="46" t="n"/>
      <c r="Y23" s="46" t="n"/>
      <c r="Z23" s="46" t="n"/>
      <c r="AA23" s="8">
        <f>IF(B23="","",IF(OR(D23="",D23="Needs assessment",E23="",E23="Needs assessment",F23="",F23="Needs assessment",O23="",O23="Needs assessment"),"BLOCK — component scope/classification unresolved",IF(LEFT(N23,9)="Potential","BLOCK — component Article 5 route requires parent handoff",IF(AND(D23="Separate AI system",O23="High-risk — Annex III",OR(O$5="Other AI system — no high-risk route",O$5="Not an AI system")),"REVIEW — separate high-risk component conflicts with parent classification summary",IF(AND(D23="GPAI model",U23="Not applicable"),"REVIEW — GPAI model object missing GPAI route","OK — component route structurally coherent")))))</f>
        <v/>
      </c>
    </row>
    <row r="24">
      <c r="A24" s="8">
        <f>'03_COMPONENT_REGISTER'!A23</f>
        <v/>
      </c>
      <c r="B24" s="8">
        <f>IF('03_COMPONENT_REGISTER'!C23="","",'03_COMPONENT_REGISTER'!C23)</f>
        <v/>
      </c>
      <c r="C24" s="8">
        <f>IF(B24="","",'03_COMPONENT_REGISTER'!D23)</f>
        <v/>
      </c>
      <c r="D24" s="8">
        <f>IF(B24="","",'03_COMPONENT_REGISTER'!J23)</f>
        <v/>
      </c>
      <c r="E24" s="8">
        <f>IF(B24="","",'03_COMPONENT_REGISTER'!K23)</f>
        <v/>
      </c>
      <c r="F24" s="46" t="n"/>
      <c r="G24" s="46" t="n"/>
      <c r="H24" s="46" t="n"/>
      <c r="I24" s="46" t="n"/>
      <c r="J24" s="46" t="n"/>
      <c r="K24" s="46" t="n"/>
      <c r="L24" s="46" t="n"/>
      <c r="M24" s="46" t="n"/>
      <c r="N24" s="46" t="n"/>
      <c r="O24" s="46" t="n"/>
      <c r="P24" s="46" t="n"/>
      <c r="Q24" s="46" t="n"/>
      <c r="R24" s="46" t="n"/>
      <c r="S24" s="46" t="n"/>
      <c r="T24" s="46" t="n"/>
      <c r="U24" s="46" t="n"/>
      <c r="V24" s="46" t="n"/>
      <c r="W24" s="46" t="n"/>
      <c r="X24" s="46" t="n"/>
      <c r="Y24" s="46" t="n"/>
      <c r="Z24" s="46" t="n"/>
      <c r="AA24" s="8">
        <f>IF(B24="","",IF(OR(D24="",D24="Needs assessment",E24="",E24="Needs assessment",F24="",F24="Needs assessment",O24="",O24="Needs assessment"),"BLOCK — component scope/classification unresolved",IF(LEFT(N24,9)="Potential","BLOCK — component Article 5 route requires parent handoff",IF(AND(D24="Separate AI system",O24="High-risk — Annex III",OR(O$5="Other AI system — no high-risk route",O$5="Not an AI system")),"REVIEW — separate high-risk component conflicts with parent classification summary",IF(AND(D24="GPAI model",U24="Not applicable"),"REVIEW — GPAI model object missing GPAI route","OK — component route structurally coherent")))))</f>
        <v/>
      </c>
    </row>
    <row r="25">
      <c r="A25" s="8">
        <f>'03_COMPONENT_REGISTER'!A24</f>
        <v/>
      </c>
      <c r="B25" s="8">
        <f>IF('03_COMPONENT_REGISTER'!C24="","",'03_COMPONENT_REGISTER'!C24)</f>
        <v/>
      </c>
      <c r="C25" s="8">
        <f>IF(B25="","",'03_COMPONENT_REGISTER'!D24)</f>
        <v/>
      </c>
      <c r="D25" s="8">
        <f>IF(B25="","",'03_COMPONENT_REGISTER'!J24)</f>
        <v/>
      </c>
      <c r="E25" s="8">
        <f>IF(B25="","",'03_COMPONENT_REGISTER'!K24)</f>
        <v/>
      </c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46" t="n"/>
      <c r="P25" s="46" t="n"/>
      <c r="Q25" s="46" t="n"/>
      <c r="R25" s="46" t="n"/>
      <c r="S25" s="46" t="n"/>
      <c r="T25" s="46" t="n"/>
      <c r="U25" s="46" t="n"/>
      <c r="V25" s="46" t="n"/>
      <c r="W25" s="46" t="n"/>
      <c r="X25" s="46" t="n"/>
      <c r="Y25" s="46" t="n"/>
      <c r="Z25" s="46" t="n"/>
      <c r="AA25" s="8">
        <f>IF(B25="","",IF(OR(D25="",D25="Needs assessment",E25="",E25="Needs assessment",F25="",F25="Needs assessment",O25="",O25="Needs assessment"),"BLOCK — component scope/classification unresolved",IF(LEFT(N25,9)="Potential","BLOCK — component Article 5 route requires parent handoff",IF(AND(D25="Separate AI system",O25="High-risk — Annex III",OR(O$5="Other AI system — no high-risk route",O$5="Not an AI system")),"REVIEW — separate high-risk component conflicts with parent classification summary",IF(AND(D25="GPAI model",U25="Not applicable"),"REVIEW — GPAI model object missing GPAI route","OK — component route structurally coherent")))))</f>
        <v/>
      </c>
    </row>
    <row r="26">
      <c r="A26" s="8">
        <f>'03_COMPONENT_REGISTER'!A25</f>
        <v/>
      </c>
      <c r="B26" s="8">
        <f>IF('03_COMPONENT_REGISTER'!C25="","",'03_COMPONENT_REGISTER'!C25)</f>
        <v/>
      </c>
      <c r="C26" s="8">
        <f>IF(B26="","",'03_COMPONENT_REGISTER'!D25)</f>
        <v/>
      </c>
      <c r="D26" s="8">
        <f>IF(B26="","",'03_COMPONENT_REGISTER'!J25)</f>
        <v/>
      </c>
      <c r="E26" s="8">
        <f>IF(B26="","",'03_COMPONENT_REGISTER'!K25)</f>
        <v/>
      </c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  <c r="O26" s="46" t="n"/>
      <c r="P26" s="46" t="n"/>
      <c r="Q26" s="46" t="n"/>
      <c r="R26" s="46" t="n"/>
      <c r="S26" s="46" t="n"/>
      <c r="T26" s="46" t="n"/>
      <c r="U26" s="46" t="n"/>
      <c r="V26" s="46" t="n"/>
      <c r="W26" s="46" t="n"/>
      <c r="X26" s="46" t="n"/>
      <c r="Y26" s="46" t="n"/>
      <c r="Z26" s="46" t="n"/>
      <c r="AA26" s="8">
        <f>IF(B26="","",IF(OR(D26="",D26="Needs assessment",E26="",E26="Needs assessment",F26="",F26="Needs assessment",O26="",O26="Needs assessment"),"BLOCK — component scope/classification unresolved",IF(LEFT(N26,9)="Potential","BLOCK — component Article 5 route requires parent handoff",IF(AND(D26="Separate AI system",O26="High-risk — Annex III",OR(O$5="Other AI system — no high-risk route",O$5="Not an AI system")),"REVIEW — separate high-risk component conflicts with parent classification summary",IF(AND(D26="GPAI model",U26="Not applicable"),"REVIEW — GPAI model object missing GPAI route","OK — component route structurally coherent")))))</f>
        <v/>
      </c>
    </row>
    <row r="27">
      <c r="A27" s="8">
        <f>'03_COMPONENT_REGISTER'!A26</f>
        <v/>
      </c>
      <c r="B27" s="8">
        <f>IF('03_COMPONENT_REGISTER'!C26="","",'03_COMPONENT_REGISTER'!C26)</f>
        <v/>
      </c>
      <c r="C27" s="8">
        <f>IF(B27="","",'03_COMPONENT_REGISTER'!D26)</f>
        <v/>
      </c>
      <c r="D27" s="8">
        <f>IF(B27="","",'03_COMPONENT_REGISTER'!J26)</f>
        <v/>
      </c>
      <c r="E27" s="8">
        <f>IF(B27="","",'03_COMPONENT_REGISTER'!K26)</f>
        <v/>
      </c>
      <c r="F27" s="46" t="n"/>
      <c r="G27" s="46" t="n"/>
      <c r="H27" s="46" t="n"/>
      <c r="I27" s="46" t="n"/>
      <c r="J27" s="46" t="n"/>
      <c r="K27" s="46" t="n"/>
      <c r="L27" s="46" t="n"/>
      <c r="M27" s="46" t="n"/>
      <c r="N27" s="46" t="n"/>
      <c r="O27" s="46" t="n"/>
      <c r="P27" s="46" t="n"/>
      <c r="Q27" s="46" t="n"/>
      <c r="R27" s="46" t="n"/>
      <c r="S27" s="46" t="n"/>
      <c r="T27" s="46" t="n"/>
      <c r="U27" s="46" t="n"/>
      <c r="V27" s="46" t="n"/>
      <c r="W27" s="46" t="n"/>
      <c r="X27" s="46" t="n"/>
      <c r="Y27" s="46" t="n"/>
      <c r="Z27" s="46" t="n"/>
      <c r="AA27" s="8">
        <f>IF(B27="","",IF(OR(D27="",D27="Needs assessment",E27="",E27="Needs assessment",F27="",F27="Needs assessment",O27="",O27="Needs assessment"),"BLOCK — component scope/classification unresolved",IF(LEFT(N27,9)="Potential","BLOCK — component Article 5 route requires parent handoff",IF(AND(D27="Separate AI system",O27="High-risk — Annex III",OR(O$5="Other AI system — no high-risk route",O$5="Not an AI system")),"REVIEW — separate high-risk component conflicts with parent classification summary",IF(AND(D27="GPAI model",U27="Not applicable"),"REVIEW — GPAI model object missing GPAI route","OK — component route structurally coherent")))))</f>
        <v/>
      </c>
    </row>
    <row r="28">
      <c r="A28" s="8">
        <f>'03_COMPONENT_REGISTER'!A27</f>
        <v/>
      </c>
      <c r="B28" s="8">
        <f>IF('03_COMPONENT_REGISTER'!C27="","",'03_COMPONENT_REGISTER'!C27)</f>
        <v/>
      </c>
      <c r="C28" s="8">
        <f>IF(B28="","",'03_COMPONENT_REGISTER'!D27)</f>
        <v/>
      </c>
      <c r="D28" s="8">
        <f>IF(B28="","",'03_COMPONENT_REGISTER'!J27)</f>
        <v/>
      </c>
      <c r="E28" s="8">
        <f>IF(B28="","",'03_COMPONENT_REGISTER'!K27)</f>
        <v/>
      </c>
      <c r="F28" s="46" t="n"/>
      <c r="G28" s="46" t="n"/>
      <c r="H28" s="46" t="n"/>
      <c r="I28" s="46" t="n"/>
      <c r="J28" s="46" t="n"/>
      <c r="K28" s="46" t="n"/>
      <c r="L28" s="46" t="n"/>
      <c r="M28" s="46" t="n"/>
      <c r="N28" s="46" t="n"/>
      <c r="O28" s="46" t="n"/>
      <c r="P28" s="46" t="n"/>
      <c r="Q28" s="46" t="n"/>
      <c r="R28" s="46" t="n"/>
      <c r="S28" s="46" t="n"/>
      <c r="T28" s="46" t="n"/>
      <c r="U28" s="46" t="n"/>
      <c r="V28" s="46" t="n"/>
      <c r="W28" s="46" t="n"/>
      <c r="X28" s="46" t="n"/>
      <c r="Y28" s="46" t="n"/>
      <c r="Z28" s="46" t="n"/>
      <c r="AA28" s="8">
        <f>IF(B28="","",IF(OR(D28="",D28="Needs assessment",E28="",E28="Needs assessment",F28="",F28="Needs assessment",O28="",O28="Needs assessment"),"BLOCK — component scope/classification unresolved",IF(LEFT(N28,9)="Potential","BLOCK — component Article 5 route requires parent handoff",IF(AND(D28="Separate AI system",O28="High-risk — Annex III",OR(O$5="Other AI system — no high-risk route",O$5="Not an AI system")),"REVIEW — separate high-risk component conflicts with parent classification summary",IF(AND(D28="GPAI model",U28="Not applicable"),"REVIEW — GPAI model object missing GPAI route","OK — component route structurally coherent")))))</f>
        <v/>
      </c>
    </row>
    <row r="29">
      <c r="A29" s="8">
        <f>'03_COMPONENT_REGISTER'!A28</f>
        <v/>
      </c>
      <c r="B29" s="8">
        <f>IF('03_COMPONENT_REGISTER'!C28="","",'03_COMPONENT_REGISTER'!C28)</f>
        <v/>
      </c>
      <c r="C29" s="8">
        <f>IF(B29="","",'03_COMPONENT_REGISTER'!D28)</f>
        <v/>
      </c>
      <c r="D29" s="8">
        <f>IF(B29="","",'03_COMPONENT_REGISTER'!J28)</f>
        <v/>
      </c>
      <c r="E29" s="8">
        <f>IF(B29="","",'03_COMPONENT_REGISTER'!K28)</f>
        <v/>
      </c>
      <c r="F29" s="46" t="n"/>
      <c r="G29" s="46" t="n"/>
      <c r="H29" s="46" t="n"/>
      <c r="I29" s="46" t="n"/>
      <c r="J29" s="46" t="n"/>
      <c r="K29" s="46" t="n"/>
      <c r="L29" s="46" t="n"/>
      <c r="M29" s="46" t="n"/>
      <c r="N29" s="46" t="n"/>
      <c r="O29" s="46" t="n"/>
      <c r="P29" s="46" t="n"/>
      <c r="Q29" s="46" t="n"/>
      <c r="R29" s="46" t="n"/>
      <c r="S29" s="46" t="n"/>
      <c r="T29" s="46" t="n"/>
      <c r="U29" s="46" t="n"/>
      <c r="V29" s="46" t="n"/>
      <c r="W29" s="46" t="n"/>
      <c r="X29" s="46" t="n"/>
      <c r="Y29" s="46" t="n"/>
      <c r="Z29" s="46" t="n"/>
      <c r="AA29" s="8">
        <f>IF(B29="","",IF(OR(D29="",D29="Needs assessment",E29="",E29="Needs assessment",F29="",F29="Needs assessment",O29="",O29="Needs assessment"),"BLOCK — component scope/classification unresolved",IF(LEFT(N29,9)="Potential","BLOCK — component Article 5 route requires parent handoff",IF(AND(D29="Separate AI system",O29="High-risk — Annex III",OR(O$5="Other AI system — no high-risk route",O$5="Not an AI system")),"REVIEW — separate high-risk component conflicts with parent classification summary",IF(AND(D29="GPAI model",U29="Not applicable"),"REVIEW — GPAI model object missing GPAI route","OK — component route structurally coherent")))))</f>
        <v/>
      </c>
    </row>
    <row r="30">
      <c r="A30" s="8">
        <f>'03_COMPONENT_REGISTER'!A29</f>
        <v/>
      </c>
      <c r="B30" s="8">
        <f>IF('03_COMPONENT_REGISTER'!C29="","",'03_COMPONENT_REGISTER'!C29)</f>
        <v/>
      </c>
      <c r="C30" s="8">
        <f>IF(B30="","",'03_COMPONENT_REGISTER'!D29)</f>
        <v/>
      </c>
      <c r="D30" s="8">
        <f>IF(B30="","",'03_COMPONENT_REGISTER'!J29)</f>
        <v/>
      </c>
      <c r="E30" s="8">
        <f>IF(B30="","",'03_COMPONENT_REGISTER'!K29)</f>
        <v/>
      </c>
      <c r="F30" s="46" t="n"/>
      <c r="G30" s="46" t="n"/>
      <c r="H30" s="46" t="n"/>
      <c r="I30" s="46" t="n"/>
      <c r="J30" s="46" t="n"/>
      <c r="K30" s="46" t="n"/>
      <c r="L30" s="46" t="n"/>
      <c r="M30" s="46" t="n"/>
      <c r="N30" s="46" t="n"/>
      <c r="O30" s="46" t="n"/>
      <c r="P30" s="46" t="n"/>
      <c r="Q30" s="46" t="n"/>
      <c r="R30" s="46" t="n"/>
      <c r="S30" s="46" t="n"/>
      <c r="T30" s="46" t="n"/>
      <c r="U30" s="46" t="n"/>
      <c r="V30" s="46" t="n"/>
      <c r="W30" s="46" t="n"/>
      <c r="X30" s="46" t="n"/>
      <c r="Y30" s="46" t="n"/>
      <c r="Z30" s="46" t="n"/>
      <c r="AA30" s="8">
        <f>IF(B30="","",IF(OR(D30="",D30="Needs assessment",E30="",E30="Needs assessment",F30="",F30="Needs assessment",O30="",O30="Needs assessment"),"BLOCK — component scope/classification unresolved",IF(LEFT(N30,9)="Potential","BLOCK — component Article 5 route requires parent handoff",IF(AND(D30="Separate AI system",O30="High-risk — Annex III",OR(O$5="Other AI system — no high-risk route",O$5="Not an AI system")),"REVIEW — separate high-risk component conflicts with parent classification summary",IF(AND(D30="GPAI model",U30="Not applicable"),"REVIEW — GPAI model object missing GPAI route","OK — component route structurally coherent")))))</f>
        <v/>
      </c>
    </row>
    <row r="31">
      <c r="A31" s="8">
        <f>'03_COMPONENT_REGISTER'!A30</f>
        <v/>
      </c>
      <c r="B31" s="8">
        <f>IF('03_COMPONENT_REGISTER'!C30="","",'03_COMPONENT_REGISTER'!C30)</f>
        <v/>
      </c>
      <c r="C31" s="8">
        <f>IF(B31="","",'03_COMPONENT_REGISTER'!D30)</f>
        <v/>
      </c>
      <c r="D31" s="8">
        <f>IF(B31="","",'03_COMPONENT_REGISTER'!J30)</f>
        <v/>
      </c>
      <c r="E31" s="8">
        <f>IF(B31="","",'03_COMPONENT_REGISTER'!K30)</f>
        <v/>
      </c>
      <c r="F31" s="46" t="n"/>
      <c r="G31" s="46" t="n"/>
      <c r="H31" s="46" t="n"/>
      <c r="I31" s="46" t="n"/>
      <c r="J31" s="46" t="n"/>
      <c r="K31" s="46" t="n"/>
      <c r="L31" s="46" t="n"/>
      <c r="M31" s="46" t="n"/>
      <c r="N31" s="46" t="n"/>
      <c r="O31" s="46" t="n"/>
      <c r="P31" s="46" t="n"/>
      <c r="Q31" s="46" t="n"/>
      <c r="R31" s="46" t="n"/>
      <c r="S31" s="46" t="n"/>
      <c r="T31" s="46" t="n"/>
      <c r="U31" s="46" t="n"/>
      <c r="V31" s="46" t="n"/>
      <c r="W31" s="46" t="n"/>
      <c r="X31" s="46" t="n"/>
      <c r="Y31" s="46" t="n"/>
      <c r="Z31" s="46" t="n"/>
      <c r="AA31" s="8">
        <f>IF(B31="","",IF(OR(D31="",D31="Needs assessment",E31="",E31="Needs assessment",F31="",F31="Needs assessment",O31="",O31="Needs assessment"),"BLOCK — component scope/classification unresolved",IF(LEFT(N31,9)="Potential","BLOCK — component Article 5 route requires parent handoff",IF(AND(D31="Separate AI system",O31="High-risk — Annex III",OR(O$5="Other AI system — no high-risk route",O$5="Not an AI system")),"REVIEW — separate high-risk component conflicts with parent classification summary",IF(AND(D31="GPAI model",U31="Not applicable"),"REVIEW — GPAI model object missing GPAI route","OK — component route structurally coherent")))))</f>
        <v/>
      </c>
    </row>
    <row r="32">
      <c r="A32" s="8">
        <f>'03_COMPONENT_REGISTER'!A31</f>
        <v/>
      </c>
      <c r="B32" s="8">
        <f>IF('03_COMPONENT_REGISTER'!C31="","",'03_COMPONENT_REGISTER'!C31)</f>
        <v/>
      </c>
      <c r="C32" s="8">
        <f>IF(B32="","",'03_COMPONENT_REGISTER'!D31)</f>
        <v/>
      </c>
      <c r="D32" s="8">
        <f>IF(B32="","",'03_COMPONENT_REGISTER'!J31)</f>
        <v/>
      </c>
      <c r="E32" s="8">
        <f>IF(B32="","",'03_COMPONENT_REGISTER'!K31)</f>
        <v/>
      </c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46" t="n"/>
      <c r="Q32" s="46" t="n"/>
      <c r="R32" s="46" t="n"/>
      <c r="S32" s="46" t="n"/>
      <c r="T32" s="46" t="n"/>
      <c r="U32" s="46" t="n"/>
      <c r="V32" s="46" t="n"/>
      <c r="W32" s="46" t="n"/>
      <c r="X32" s="46" t="n"/>
      <c r="Y32" s="46" t="n"/>
      <c r="Z32" s="46" t="n"/>
      <c r="AA32" s="8">
        <f>IF(B32="","",IF(OR(D32="",D32="Needs assessment",E32="",E32="Needs assessment",F32="",F32="Needs assessment",O32="",O32="Needs assessment"),"BLOCK — component scope/classification unresolved",IF(LEFT(N32,9)="Potential","BLOCK — component Article 5 route requires parent handoff",IF(AND(D32="Separate AI system",O32="High-risk — Annex III",OR(O$5="Other AI system — no high-risk route",O$5="Not an AI system")),"REVIEW — separate high-risk component conflicts with parent classification summary",IF(AND(D32="GPAI model",U32="Not applicable"),"REVIEW — GPAI model object missing GPAI route","OK — component route structurally coherent")))))</f>
        <v/>
      </c>
    </row>
    <row r="33">
      <c r="A33" s="8">
        <f>'03_COMPONENT_REGISTER'!A32</f>
        <v/>
      </c>
      <c r="B33" s="8">
        <f>IF('03_COMPONENT_REGISTER'!C32="","",'03_COMPONENT_REGISTER'!C32)</f>
        <v/>
      </c>
      <c r="C33" s="8">
        <f>IF(B33="","",'03_COMPONENT_REGISTER'!D32)</f>
        <v/>
      </c>
      <c r="D33" s="8">
        <f>IF(B33="","",'03_COMPONENT_REGISTER'!J32)</f>
        <v/>
      </c>
      <c r="E33" s="8">
        <f>IF(B33="","",'03_COMPONENT_REGISTER'!K32)</f>
        <v/>
      </c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46" t="n"/>
      <c r="W33" s="46" t="n"/>
      <c r="X33" s="46" t="n"/>
      <c r="Y33" s="46" t="n"/>
      <c r="Z33" s="46" t="n"/>
      <c r="AA33" s="8">
        <f>IF(B33="","",IF(OR(D33="",D33="Needs assessment",E33="",E33="Needs assessment",F33="",F33="Needs assessment",O33="",O33="Needs assessment"),"BLOCK — component scope/classification unresolved",IF(LEFT(N33,9)="Potential","BLOCK — component Article 5 route requires parent handoff",IF(AND(D33="Separate AI system",O33="High-risk — Annex III",OR(O$5="Other AI system — no high-risk route",O$5="Not an AI system")),"REVIEW — separate high-risk component conflicts with parent classification summary",IF(AND(D33="GPAI model",U33="Not applicable"),"REVIEW — GPAI model object missing GPAI route","OK — component route structurally coherent")))))</f>
        <v/>
      </c>
    </row>
    <row r="34">
      <c r="A34" s="8">
        <f>'03_COMPONENT_REGISTER'!A33</f>
        <v/>
      </c>
      <c r="B34" s="8">
        <f>IF('03_COMPONENT_REGISTER'!C33="","",'03_COMPONENT_REGISTER'!C33)</f>
        <v/>
      </c>
      <c r="C34" s="8">
        <f>IF(B34="","",'03_COMPONENT_REGISTER'!D33)</f>
        <v/>
      </c>
      <c r="D34" s="8">
        <f>IF(B34="","",'03_COMPONENT_REGISTER'!J33)</f>
        <v/>
      </c>
      <c r="E34" s="8">
        <f>IF(B34="","",'03_COMPONENT_REGISTER'!K33)</f>
        <v/>
      </c>
      <c r="F34" s="46" t="n"/>
      <c r="G34" s="46" t="n"/>
      <c r="H34" s="46" t="n"/>
      <c r="I34" s="46" t="n"/>
      <c r="J34" s="46" t="n"/>
      <c r="K34" s="46" t="n"/>
      <c r="L34" s="46" t="n"/>
      <c r="M34" s="46" t="n"/>
      <c r="N34" s="46" t="n"/>
      <c r="O34" s="46" t="n"/>
      <c r="P34" s="46" t="n"/>
      <c r="Q34" s="46" t="n"/>
      <c r="R34" s="46" t="n"/>
      <c r="S34" s="46" t="n"/>
      <c r="T34" s="46" t="n"/>
      <c r="U34" s="46" t="n"/>
      <c r="V34" s="46" t="n"/>
      <c r="W34" s="46" t="n"/>
      <c r="X34" s="46" t="n"/>
      <c r="Y34" s="46" t="n"/>
      <c r="Z34" s="46" t="n"/>
      <c r="AA34" s="8">
        <f>IF(B34="","",IF(OR(D34="",D34="Needs assessment",E34="",E34="Needs assessment",F34="",F34="Needs assessment",O34="",O34="Needs assessment"),"BLOCK — component scope/classification unresolved",IF(LEFT(N34,9)="Potential","BLOCK — component Article 5 route requires parent handoff",IF(AND(D34="Separate AI system",O34="High-risk — Annex III",OR(O$5="Other AI system — no high-risk route",O$5="Not an AI system")),"REVIEW — separate high-risk component conflicts with parent classification summary",IF(AND(D34="GPAI model",U34="Not applicable"),"REVIEW — GPAI model object missing GPAI route","OK — component route structurally coherent")))))</f>
        <v/>
      </c>
    </row>
    <row r="35">
      <c r="A35" s="8">
        <f>'03_COMPONENT_REGISTER'!A34</f>
        <v/>
      </c>
      <c r="B35" s="8">
        <f>IF('03_COMPONENT_REGISTER'!C34="","",'03_COMPONENT_REGISTER'!C34)</f>
        <v/>
      </c>
      <c r="C35" s="8">
        <f>IF(B35="","",'03_COMPONENT_REGISTER'!D34)</f>
        <v/>
      </c>
      <c r="D35" s="8">
        <f>IF(B35="","",'03_COMPONENT_REGISTER'!J34)</f>
        <v/>
      </c>
      <c r="E35" s="8">
        <f>IF(B35="","",'03_COMPONENT_REGISTER'!K34)</f>
        <v/>
      </c>
      <c r="F35" s="46" t="n"/>
      <c r="G35" s="46" t="n"/>
      <c r="H35" s="46" t="n"/>
      <c r="I35" s="46" t="n"/>
      <c r="J35" s="46" t="n"/>
      <c r="K35" s="46" t="n"/>
      <c r="L35" s="46" t="n"/>
      <c r="M35" s="46" t="n"/>
      <c r="N35" s="46" t="n"/>
      <c r="O35" s="46" t="n"/>
      <c r="P35" s="46" t="n"/>
      <c r="Q35" s="46" t="n"/>
      <c r="R35" s="46" t="n"/>
      <c r="S35" s="46" t="n"/>
      <c r="T35" s="46" t="n"/>
      <c r="U35" s="46" t="n"/>
      <c r="V35" s="46" t="n"/>
      <c r="W35" s="46" t="n"/>
      <c r="X35" s="46" t="n"/>
      <c r="Y35" s="46" t="n"/>
      <c r="Z35" s="46" t="n"/>
      <c r="AA35" s="8">
        <f>IF(B35="","",IF(OR(D35="",D35="Needs assessment",E35="",E35="Needs assessment",F35="",F35="Needs assessment",O35="",O35="Needs assessment"),"BLOCK — component scope/classification unresolved",IF(LEFT(N35,9)="Potential","BLOCK — component Article 5 route requires parent handoff",IF(AND(D35="Separate AI system",O35="High-risk — Annex III",OR(O$5="Other AI system — no high-risk route",O$5="Not an AI system")),"REVIEW — separate high-risk component conflicts with parent classification summary",IF(AND(D35="GPAI model",U35="Not applicable"),"REVIEW — GPAI model object missing GPAI route","OK — component route structurally coherent")))))</f>
        <v/>
      </c>
    </row>
  </sheetData>
  <autoFilter ref="A4:AA35"/>
  <mergeCells count="1">
    <mergeCell ref="A1:AA1"/>
  </mergeCells>
  <conditionalFormatting sqref="AA5:AA35">
    <cfRule type="expression" priority="1" dxfId="2">
      <formula>LEFT(AA5,5)="BLOCK"</formula>
    </cfRule>
    <cfRule type="expression" priority="2" dxfId="3">
      <formula>LEFT(AA5,6)="REVIEW"</formula>
    </cfRule>
    <cfRule type="expression" priority="3" dxfId="0">
      <formula>LEFT(AA5,2)="OK"</formula>
    </cfRule>
  </conditionalFormatting>
  <dataValidations count="18">
    <dataValidation sqref="F5:F35" showDropDown="0" showInputMessage="0" showErrorMessage="0" allowBlank="0" type="list">
      <formula1>"Yes,No,Needs assessment"</formula1>
    </dataValidation>
    <dataValidation sqref="G5:G35" showDropDown="0" showInputMessage="0" showErrorMessage="0" allowBlank="0" type="list">
      <formula1>"Yes,No,Needs assessment"</formula1>
    </dataValidation>
    <dataValidation sqref="H5:H35" showDropDown="0" showInputMessage="0" showErrorMessage="0" allowBlank="0" type="list">
      <formula1>"Yes,No,Needs assessment"</formula1>
    </dataValidation>
    <dataValidation sqref="I5:I35" showDropDown="0" showInputMessage="0" showErrorMessage="0" allowBlank="0" type="list">
      <formula1>"Yes,No,Needs assessment"</formula1>
    </dataValidation>
    <dataValidation sqref="J5:J35" showDropDown="0" showInputMessage="0" showErrorMessage="0" allowBlank="0" type="list">
      <formula1>"Yes,No,Needs assessment"</formula1>
    </dataValidation>
    <dataValidation sqref="K5:K35" showDropDown="0" showInputMessage="0" showErrorMessage="0" allowBlank="0" type="list">
      <formula1>"Yes,No,Needs assessment"</formula1>
    </dataValidation>
    <dataValidation sqref="L5:L35" showDropDown="0" showInputMessage="0" showErrorMessage="0" allowBlank="0" type="list">
      <formula1>"Yes,No,Needs assessment"</formula1>
    </dataValidation>
    <dataValidation sqref="M5:M35" showDropDown="0" showInputMessage="0" showErrorMessage="0" allowBlank="0" type="list">
      <formula1>"Yes,No,Needs assessment"</formula1>
    </dataValidation>
    <dataValidation sqref="N5:N35" showDropDown="0" showInputMessage="0" showErrorMessage="0" allowBlank="0" type="list">
      <formula1>"No current Article 5 trigger,Potential prohibited-practice route,Future Article 5 transition route,Needs assessment,N/A — not AI system"</formula1>
    </dataValidation>
    <dataValidation sqref="O5:O35" showDropDown="0" showInputMessage="0" showErrorMessage="0" allowBlank="0" type="list">
      <formula1>"High-risk — Annex III,High-risk — Annex I,Potential Article 6(3) non-high-risk claim,Other AI system — no high-risk route,GPAI model — Chapter V route,Not an AI system,Needs assessment"</formula1>
    </dataValidation>
    <dataValidation sqref="Q5:Q35" showDropDown="0" showInputMessage="0" showErrorMessage="0" allowBlank="0" type="list">
      <formula1>"Yes,No,N/A,Needs assessment"</formula1>
    </dataValidation>
    <dataValidation sqref="R5:R35" showDropDown="0" showInputMessage="0" showErrorMessage="0" allowBlank="0" type="list">
      <formula1>"Required,Not required,Potential exception / reduced disclosure,Needs assessment,N/A"</formula1>
    </dataValidation>
    <dataValidation sqref="S5:S35" showDropDown="0" showInputMessage="0" showErrorMessage="0" allowBlank="0" type="list">
      <formula1>"Required,Not required,Potentially reusable / exempt route,Needs assessment,N/A"</formula1>
    </dataValidation>
    <dataValidation sqref="T5:T35" showDropDown="0" showInputMessage="0" showErrorMessage="0" allowBlank="0" type="list">
      <formula1>"Required — EU database,Required — secure EU route,Required — national route,Not required,Needs assessment,N/A"</formula1>
    </dataValidation>
    <dataValidation sqref="U5:U35" showDropDown="0" showInputMessage="0" showErrorMessage="0" allowBlank="0" type="list">
      <formula1>"Ordinary GPAI provider,Systemic-risk GPAI provider,GPAI model used / external provider handoff,Not applicable,Needs assessment"</formula1>
    </dataValidation>
    <dataValidation sqref="V5:V35" showDropDown="0" showInputMessage="0" showErrorMessage="0" allowBlank="0" type="list">
      <formula1>"Required,Screen / handoff,Not applicable,Needs assessment"</formula1>
    </dataValidation>
    <dataValidation sqref="W5:W35" showDropDown="0" showInputMessage="0" showErrorMessage="0" allowBlank="0" type="list">
      <formula1>"Required,Not applicable,Needs assessment"</formula1>
    </dataValidation>
    <dataValidation sqref="Y5:Y35" showDropDown="0" showInputMessage="0" showErrorMessage="0" allowBlank="0" type="list">
      <formula1>"Not reviewed,In review,Approved,Approved with conditions,Rejected / rework"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S5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50" min="1" max="1"/>
    <col width="15" customWidth="1" style="50" min="2" max="2"/>
    <col width="26" customWidth="1" style="50" min="3" max="3"/>
    <col width="24" customWidth="1" style="50" min="4" max="4"/>
    <col width="22" customWidth="1" style="50" min="5" max="5"/>
    <col width="16" customWidth="1" style="50" min="6" max="6"/>
    <col width="28" customWidth="1" style="50" min="7" max="7"/>
    <col width="38" customWidth="1" style="50" min="8" max="8"/>
    <col width="52" customWidth="1" style="50" min="9" max="9"/>
    <col width="28" customWidth="1" style="50" min="10" max="10"/>
    <col width="58" customWidth="1" style="50" min="11" max="11"/>
    <col width="22" customWidth="1" style="50" min="12" max="12"/>
    <col width="22" customWidth="1" style="50" min="13" max="13"/>
    <col width="20" customWidth="1" style="50" min="14" max="14"/>
    <col width="26" customWidth="1" style="50" min="15" max="15"/>
    <col width="34" customWidth="1" style="50" min="16" max="16"/>
    <col width="34" customWidth="1" style="50" min="17" max="17"/>
    <col width="28" customWidth="1" style="50" min="18" max="18"/>
    <col width="28" customWidth="1" style="50" min="19" max="19"/>
  </cols>
  <sheetData>
    <row r="1" ht="35" customHeight="1" s="50">
      <c r="A1" s="7" t="inlineStr">
        <is>
          <t>Cross-Workbook Obligation Graph — Object × Control Pack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 s="50">
      <c r="A2" s="13" t="inlineStr">
        <is>
          <t>Formula-driven routing from Scope Classification; yellow fields track execution.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/>
    <row r="4" ht="31" customHeight="1" s="50">
      <c r="A4" s="42" t="inlineStr">
        <is>
          <t>Graph ID</t>
        </is>
      </c>
      <c r="B4" s="42" t="inlineStr">
        <is>
          <t>Object ID</t>
        </is>
      </c>
      <c r="C4" s="42" t="inlineStr">
        <is>
          <t>Object name</t>
        </is>
      </c>
      <c r="D4" s="42" t="inlineStr">
        <is>
          <t>Regulatory object status</t>
        </is>
      </c>
      <c r="E4" s="42" t="inlineStr">
        <is>
          <t>Dossier mode</t>
        </is>
      </c>
      <c r="F4" s="42" t="inlineStr">
        <is>
          <t>Pack ID</t>
        </is>
      </c>
      <c r="G4" s="42" t="inlineStr">
        <is>
          <t>Pack name</t>
        </is>
      </c>
      <c r="H4" s="42" t="inlineStr">
        <is>
          <t>Applicability result</t>
        </is>
      </c>
      <c r="I4" s="42" t="inlineStr">
        <is>
          <t>Trigger / reason</t>
        </is>
      </c>
      <c r="J4" s="42" t="inlineStr">
        <is>
          <t>Legal / product basis</t>
        </is>
      </c>
      <c r="K4" s="42" t="inlineStr">
        <is>
          <t>Expected workbook</t>
        </is>
      </c>
      <c r="L4" s="134" t="inlineStr">
        <is>
          <t>Pack instance ID</t>
        </is>
      </c>
      <c r="M4" s="134" t="inlineStr">
        <is>
          <t>Execution status</t>
        </is>
      </c>
      <c r="N4" s="134" t="inlineStr">
        <is>
          <t>Owner</t>
        </is>
      </c>
      <c r="O4" s="134" t="inlineStr">
        <is>
          <t>Notes / handoff</t>
        </is>
      </c>
      <c r="P4" s="135" t="inlineStr">
        <is>
          <t>Pack instance reference / URL</t>
        </is>
      </c>
      <c r="Q4" s="135" t="inlineStr">
        <is>
          <t>Shared coverage object IDs</t>
        </is>
      </c>
      <c r="R4" s="135" t="inlineStr">
        <is>
          <t>Exact route coverage state</t>
        </is>
      </c>
      <c r="S4" s="135" t="inlineStr">
        <is>
          <t>Coverage key</t>
        </is>
      </c>
    </row>
    <row r="5">
      <c r="A5" s="8" t="inlineStr">
        <is>
          <t>GR-0001</t>
        </is>
      </c>
      <c r="B5" s="8">
        <f>'04_SCOPE_CLASSIFICATION'!A5</f>
        <v/>
      </c>
      <c r="C5" s="8">
        <f>'04_SCOPE_CLASSIFICATION'!B5</f>
        <v/>
      </c>
      <c r="D5" s="8">
        <f>'04_SCOPE_CLASSIFICATION'!D5</f>
        <v/>
      </c>
      <c r="E5" s="8">
        <f>'04_SCOPE_CLASSIFICATION'!E5</f>
        <v/>
      </c>
      <c r="F5" s="8" t="inlineStr">
        <is>
          <t>AZC-CLS</t>
        </is>
      </c>
      <c r="G5" s="8" t="inlineStr">
        <is>
          <t>AI System Classification Decision</t>
        </is>
      </c>
      <c r="H5" s="8">
        <f>IF('04_SCOPE_CLASSIFICATION'!B5="","NOT CONFIGURED",IF('04_SCOPE_CLASSIFICATION'!D5="Needs assessment","NEEDS ASSESSMENT — regulatory object status",IF(OR('04_SCOPE_CLASSIFICATION'!D5="Separate AI system",'04_SCOPE_CLASSIFICATION'!D5="GPAI model"),IF(E5="Parent dossier","REQUIRED — parent dossier",IF(E5="Separate dossier","REQUIRED — separate object",IF(E5="Component-scoped controls","REQUIRED — component-scoped",IF(E5="Shared parent controls","SHARED — parent dossier",IF(E5="Not separately assessed","SCREEN / HANDOFF — confirm parent coverage","NEEDS ASSESSMENT — dossier mode"))))),IF('04_SCOPE_CLASSIFICATION'!D5="AI component within parent","SCREEN / HANDOFF — classify component within parent context",IF('04_SCOPE_CLASSIFICATION'!D5="Non-AI component","NOT APPLICABLE","NEEDS ASSESSMENT")))))</f>
        <v/>
      </c>
      <c r="I5" s="8" t="inlineStr">
        <is>
          <t>Classification/scope screen for each material object.</t>
        </is>
      </c>
      <c r="J5" s="8" t="inlineStr">
        <is>
          <t>Art.2/3/5/6; Annex I/III</t>
        </is>
      </c>
      <c r="K5" s="8" t="inlineStr">
        <is>
          <t>AZComply_AI_System_Classification_Decision_Workbook_UPDATED_2026-09-04.xlsx</t>
        </is>
      </c>
      <c r="L5" s="131" t="str"/>
      <c r="M5" s="131" t="inlineStr">
        <is>
          <t>Not started</t>
        </is>
      </c>
      <c r="N5" s="131" t="str"/>
      <c r="O5" s="131" t="str"/>
      <c r="P5" s="131" t="n"/>
      <c r="Q5" s="131" t="n"/>
      <c r="R5" s="136">
        <f>IF(B5="","",IF(OR(LEFT(H5,8)="REQUIRED",LEFT(H5,6)="SHARED"),IF(L5="","MISSING — pack instance ID",IF(P5="","MISSING — pack instance reference",IF(OR(H5="REQUIRED — component-scoped",LEFT(H5,6)="SHARED"),IF(Q5="","MISSING — explicit covered-object list",IF(ISNUMBER(SEARCH(B5,Q5)),"COVERED — exact shared/component route","MISSING — object not named in covered-object list")),IF(COUNTIF($L$5:$L$2000,L5)&gt;1,"BLOCK — duplicate instance ID on non-shared route","COVERED — exact route")))),IF(OR(LEFT(H5,18)="SCREEN / HANDOFF",LEFT(H5,11)="CONDITIONAL",LEFT(H5,5)="BLOCK"),"HANDOFF / CONDITIONAL — no instance coverage claim",IF(LEFT(H5,16)="NEEDS ASSESSMENT","NEEDS ASSESSMENT","N/A"))))</f>
        <v/>
      </c>
      <c r="S5" s="136">
        <f>IF(OR(B5="",F5=""),"",B5&amp;"|"&amp;F5)</f>
        <v/>
      </c>
    </row>
    <row r="6">
      <c r="A6" s="8" t="inlineStr">
        <is>
          <t>GR-0002</t>
        </is>
      </c>
      <c r="B6" s="8">
        <f>'04_SCOPE_CLASSIFICATION'!A5</f>
        <v/>
      </c>
      <c r="C6" s="8">
        <f>'04_SCOPE_CLASSIFICATION'!B5</f>
        <v/>
      </c>
      <c r="D6" s="8">
        <f>'04_SCOPE_CLASSIFICATION'!D5</f>
        <v/>
      </c>
      <c r="E6" s="8">
        <f>'04_SCOPE_CLASSIFICATION'!E5</f>
        <v/>
      </c>
      <c r="F6" s="8" t="inlineStr">
        <is>
          <t>AZC-A5</t>
        </is>
      </c>
      <c r="G6" s="8" t="inlineStr">
        <is>
          <t>Article 5 Prohibited Practices</t>
        </is>
      </c>
      <c r="H6" s="8">
        <f>IF('04_SCOPE_CLASSIFICATION'!B5="","NOT CONFIGURED",IF('04_SCOPE_CLASSIFICATION'!F5="No","NOT APPLICABLE — not AI system",IF('04_SCOPE_CLASSIFICATION'!N5="Needs assessment","NEEDS ASSESSMENT — Article 5 screen",IF(OR('04_SCOPE_CLASSIFICATION'!N5="Potential prohibited-practice route",'04_SCOPE_CLASSIFICATION'!N5="Future Article 5 transition route"),"BLOCK / HANDOFF — Article 5 route",IF('04_SCOPE_CLASSIFICATION'!N5="No current Article 5 trigger","SCREEN COMPLETE — no current trigger","NOT APPLICABLE")))))</f>
        <v/>
      </c>
      <c r="I6" s="8" t="inlineStr">
        <is>
          <t>Article 5 gate; component positive route escalates to parent.</t>
        </is>
      </c>
      <c r="J6" s="8" t="inlineStr">
        <is>
          <t>Article 5</t>
        </is>
      </c>
      <c r="K6" s="8" t="inlineStr">
        <is>
          <t>AZComply_Article5_Prohibited_Practices_Control_Workbook_2026-09-04.xlsx</t>
        </is>
      </c>
      <c r="L6" s="131" t="str"/>
      <c r="M6" s="131" t="inlineStr">
        <is>
          <t>Not started</t>
        </is>
      </c>
      <c r="N6" s="131" t="str"/>
      <c r="O6" s="131" t="str"/>
      <c r="P6" s="131" t="n"/>
      <c r="Q6" s="131" t="n"/>
      <c r="R6" s="136">
        <f>IF(B6="","",IF(OR(LEFT(H6,8)="REQUIRED",LEFT(H6,6)="SHARED"),IF(L6="","MISSING — pack instance ID",IF(P6="","MISSING — pack instance reference",IF(OR(H6="REQUIRED — component-scoped",LEFT(H6,6)="SHARED"),IF(Q6="","MISSING — explicit covered-object list",IF(ISNUMBER(SEARCH(B6,Q6)),"COVERED — exact shared/component route","MISSING — object not named in covered-object list")),IF(COUNTIF($L$5:$L$2000,L6)&gt;1,"BLOCK — duplicate instance ID on non-shared route","COVERED — exact route")))),IF(OR(LEFT(H6,18)="SCREEN / HANDOFF",LEFT(H6,11)="CONDITIONAL",LEFT(H6,5)="BLOCK"),"HANDOFF / CONDITIONAL — no instance coverage claim",IF(LEFT(H6,16)="NEEDS ASSESSMENT","NEEDS ASSESSMENT","N/A"))))</f>
        <v/>
      </c>
      <c r="S6" s="136">
        <f>IF(OR(B6="",F6=""),"",B6&amp;"|"&amp;F6)</f>
        <v/>
      </c>
    </row>
    <row r="7">
      <c r="A7" s="8" t="inlineStr">
        <is>
          <t>GR-0003</t>
        </is>
      </c>
      <c r="B7" s="8">
        <f>'04_SCOPE_CLASSIFICATION'!A5</f>
        <v/>
      </c>
      <c r="C7" s="8">
        <f>'04_SCOPE_CLASSIFICATION'!B5</f>
        <v/>
      </c>
      <c r="D7" s="8">
        <f>'04_SCOPE_CLASSIFICATION'!D5</f>
        <v/>
      </c>
      <c r="E7" s="8">
        <f>'04_SCOPE_CLASSIFICATION'!E5</f>
        <v/>
      </c>
      <c r="F7" s="8" t="inlineStr">
        <is>
          <t>AZC-TRANS</t>
        </is>
      </c>
      <c r="G7" s="8" t="inlineStr">
        <is>
          <t>Transparency &amp; Information</t>
        </is>
      </c>
      <c r="H7" s="8">
        <f>IF('04_SCOPE_CLASSIFICATION'!B5="","NOT CONFIGURED",IF(OR('04_SCOPE_CLASSIFICATION'!R5="Required",AND(OR('04_SCOPE_CLASSIFICATION'!O5="High-risk — Annex III",'04_SCOPE_CLASSIFICATION'!O5="High-risk — Annex I"),'04_SCOPE_CLASSIFICATION'!H5="Yes")),IF(E7="Parent dossier","REQUIRED — parent dossier",IF(E7="Separate dossier","REQUIRED — separate object",IF(E7="Component-scoped controls","REQUIRED — component-scoped",IF(E7="Shared parent controls","SHARED — parent dossier",IF(E7="Not separately assessed","SCREEN / HANDOFF — confirm parent coverage","NEEDS ASSESSMENT — dossier mode"))))),IF(AND(OR('04_SCOPE_CLASSIFICATION'!O5="High-risk — Annex III",'04_SCOPE_CLASSIFICATION'!O5="High-risk — Annex I"),'04_SCOPE_CLASSIFICATION'!I5="Yes",'04_SCOPE_CLASSIFICATION'!H5&lt;&gt;"Yes"),"SCREEN / HANDOFF — obtain provider Article 13 information",IF(OR('04_SCOPE_CLASSIFICATION'!R5="Needs assessment",'04_SCOPE_CLASSIFICATION'!O5="Needs assessment"),"NEEDS ASSESSMENT",IF('04_SCOPE_CLASSIFICATION'!R5="Potential exception / reduced disclosure","CONDITIONAL — exception / reduced disclosure evidence","NOT APPLICABLE")))))</f>
        <v/>
      </c>
      <c r="I7" s="8" t="inlineStr">
        <is>
          <t>Article 13 provider info + Article 50 transparency.</t>
        </is>
      </c>
      <c r="J7" s="8" t="inlineStr">
        <is>
          <t>Articles 13,50</t>
        </is>
      </c>
      <c r="K7" s="8" t="inlineStr">
        <is>
          <t>AZComply_Transparency_Information_Control_Workbook_2026-09-05.xlsx</t>
        </is>
      </c>
      <c r="L7" s="131" t="str"/>
      <c r="M7" s="131" t="inlineStr">
        <is>
          <t>Not started</t>
        </is>
      </c>
      <c r="N7" s="131" t="str"/>
      <c r="O7" s="131" t="str"/>
      <c r="P7" s="131" t="n"/>
      <c r="Q7" s="131" t="n"/>
      <c r="R7" s="136">
        <f>IF(B7="","",IF(OR(LEFT(H7,8)="REQUIRED",LEFT(H7,6)="SHARED"),IF(L7="","MISSING — pack instance ID",IF(P7="","MISSING — pack instance reference",IF(OR(H7="REQUIRED — component-scoped",LEFT(H7,6)="SHARED"),IF(Q7="","MISSING — explicit covered-object list",IF(ISNUMBER(SEARCH(B7,Q7)),"COVERED — exact shared/component route","MISSING — object not named in covered-object list")),IF(COUNTIF($L$5:$L$2000,L7)&gt;1,"BLOCK — duplicate instance ID on non-shared route","COVERED — exact route")))),IF(OR(LEFT(H7,18)="SCREEN / HANDOFF",LEFT(H7,11)="CONDITIONAL",LEFT(H7,5)="BLOCK"),"HANDOFF / CONDITIONAL — no instance coverage claim",IF(LEFT(H7,16)="NEEDS ASSESSMENT","NEEDS ASSESSMENT","N/A"))))</f>
        <v/>
      </c>
      <c r="S7" s="136">
        <f>IF(OR(B7="",F7=""),"",B7&amp;"|"&amp;F7)</f>
        <v/>
      </c>
    </row>
    <row r="8">
      <c r="A8" s="8" t="inlineStr">
        <is>
          <t>GR-0004</t>
        </is>
      </c>
      <c r="B8" s="8">
        <f>'04_SCOPE_CLASSIFICATION'!A5</f>
        <v/>
      </c>
      <c r="C8" s="8">
        <f>'04_SCOPE_CLASSIFICATION'!B5</f>
        <v/>
      </c>
      <c r="D8" s="8">
        <f>'04_SCOPE_CLASSIFICATION'!D5</f>
        <v/>
      </c>
      <c r="E8" s="8">
        <f>'04_SCOPE_CLASSIFICATION'!E5</f>
        <v/>
      </c>
      <c r="F8" s="8" t="inlineStr">
        <is>
          <t>AZC-DEP</t>
        </is>
      </c>
      <c r="G8" s="8" t="inlineStr">
        <is>
          <t>Deployer Obligations</t>
        </is>
      </c>
      <c r="H8" s="8">
        <f>IF('04_SCOPE_CLASSIFICATION'!B5="","NOT CONFIGURED",IF(AND('04_SCOPE_CLASSIFICATION'!I5="Yes",OR('04_SCOPE_CLASSIFICATION'!O5="High-risk — Annex III",'04_SCOPE_CLASSIFICATION'!O5="High-risk — Annex I")),IF(E8="Parent dossier","REQUIRED — parent dossier",IF(E8="Separate dossier","REQUIRED — separate object",IF(E8="Component-scoped controls","REQUIRED — component-scoped",IF(E8="Shared parent controls","SHARED — parent dossier",IF(E8="Not separately assessed","SCREEN / HANDOFF — confirm parent coverage","NEEDS ASSESSMENT — dossier mode"))))),IF(OR('04_SCOPE_CLASSIFICATION'!I5="Needs assessment",'04_SCOPE_CLASSIFICATION'!O5="Needs assessment"),"NEEDS ASSESSMENT","NOT APPLICABLE")))</f>
        <v/>
      </c>
      <c r="I8" s="8" t="inlineStr">
        <is>
          <t>High-risk deployer duties.</t>
        </is>
      </c>
      <c r="J8" s="8" t="inlineStr">
        <is>
          <t>Article 26</t>
        </is>
      </c>
      <c r="K8" s="8" t="inlineStr">
        <is>
          <t>AZComply_Deployer_Obligations_Control_Workbook_2026-09-04.xlsx</t>
        </is>
      </c>
      <c r="L8" s="131" t="str"/>
      <c r="M8" s="131" t="inlineStr">
        <is>
          <t>Not started</t>
        </is>
      </c>
      <c r="N8" s="131" t="str"/>
      <c r="O8" s="131" t="str"/>
      <c r="P8" s="131" t="n"/>
      <c r="Q8" s="131" t="n"/>
      <c r="R8" s="136">
        <f>IF(B8="","",IF(OR(LEFT(H8,8)="REQUIRED",LEFT(H8,6)="SHARED"),IF(L8="","MISSING — pack instance ID",IF(P8="","MISSING — pack instance reference",IF(OR(H8="REQUIRED — component-scoped",LEFT(H8,6)="SHARED"),IF(Q8="","MISSING — explicit covered-object list",IF(ISNUMBER(SEARCH(B8,Q8)),"COVERED — exact shared/component route","MISSING — object not named in covered-object list")),IF(COUNTIF($L$5:$L$2000,L8)&gt;1,"BLOCK — duplicate instance ID on non-shared route","COVERED — exact route")))),IF(OR(LEFT(H8,18)="SCREEN / HANDOFF",LEFT(H8,11)="CONDITIONAL",LEFT(H8,5)="BLOCK"),"HANDOFF / CONDITIONAL — no instance coverage claim",IF(LEFT(H8,16)="NEEDS ASSESSMENT","NEEDS ASSESSMENT","N/A"))))</f>
        <v/>
      </c>
      <c r="S8" s="136">
        <f>IF(OR(B8="",F8=""),"",B8&amp;"|"&amp;F8)</f>
        <v/>
      </c>
    </row>
    <row r="9">
      <c r="A9" s="8" t="inlineStr">
        <is>
          <t>GR-0005</t>
        </is>
      </c>
      <c r="B9" s="8">
        <f>'04_SCOPE_CLASSIFICATION'!A5</f>
        <v/>
      </c>
      <c r="C9" s="8">
        <f>'04_SCOPE_CLASSIFICATION'!B5</f>
        <v/>
      </c>
      <c r="D9" s="8">
        <f>'04_SCOPE_CLASSIFICATION'!D5</f>
        <v/>
      </c>
      <c r="E9" s="8">
        <f>'04_SCOPE_CLASSIFICATION'!E5</f>
        <v/>
      </c>
      <c r="F9" s="8" t="inlineStr">
        <is>
          <t>AZC-HO</t>
        </is>
      </c>
      <c r="G9" s="8" t="inlineStr">
        <is>
          <t>Human Oversight</t>
        </is>
      </c>
      <c r="H9" s="8">
        <f>IF('04_SCOPE_CLASSIFICATION'!B5="","NOT CONFIGURED",IF(AND(OR('04_SCOPE_CLASSIFICATION'!O5="High-risk — Annex III",'04_SCOPE_CLASSIFICATION'!O5="High-risk — Annex I"),OR('04_SCOPE_CLASSIFICATION'!H5="Yes",'04_SCOPE_CLASSIFICATION'!I5="Yes")),IF(E9="Parent dossier","REQUIRED — parent dossier",IF(E9="Separate dossier","REQUIRED — separate object",IF(E9="Component-scoped controls","REQUIRED — component-scoped",IF(E9="Shared parent controls","SHARED — parent dossier",IF(E9="Not separately assessed","SCREEN / HANDOFF — confirm parent coverage","NEEDS ASSESSMENT — dossier mode"))))),IF('04_SCOPE_CLASSIFICATION'!O5="Needs assessment","NEEDS ASSESSMENT","NOT APPLICABLE")))</f>
        <v/>
      </c>
      <c r="I9" s="8" t="inlineStr">
        <is>
          <t>High-risk provider/deployer human oversight.</t>
        </is>
      </c>
      <c r="J9" s="8" t="inlineStr">
        <is>
          <t>Articles 14,26(2)</t>
        </is>
      </c>
      <c r="K9" s="8" t="inlineStr">
        <is>
          <t>AZComply_Human_Oversight_Control_Workbook_2026-09-04.xlsx</t>
        </is>
      </c>
      <c r="L9" s="131" t="str"/>
      <c r="M9" s="131" t="inlineStr">
        <is>
          <t>Not started</t>
        </is>
      </c>
      <c r="N9" s="131" t="str"/>
      <c r="O9" s="131" t="str"/>
      <c r="P9" s="131" t="n"/>
      <c r="Q9" s="131" t="n"/>
      <c r="R9" s="136">
        <f>IF(B9="","",IF(OR(LEFT(H9,8)="REQUIRED",LEFT(H9,6)="SHARED"),IF(L9="","MISSING — pack instance ID",IF(P9="","MISSING — pack instance reference",IF(OR(H9="REQUIRED — component-scoped",LEFT(H9,6)="SHARED"),IF(Q9="","MISSING — explicit covered-object list",IF(ISNUMBER(SEARCH(B9,Q9)),"COVERED — exact shared/component route","MISSING — object not named in covered-object list")),IF(COUNTIF($L$5:$L$2000,L9)&gt;1,"BLOCK — duplicate instance ID on non-shared route","COVERED — exact route")))),IF(OR(LEFT(H9,18)="SCREEN / HANDOFF",LEFT(H9,11)="CONDITIONAL",LEFT(H9,5)="BLOCK"),"HANDOFF / CONDITIONAL — no instance coverage claim",IF(LEFT(H9,16)="NEEDS ASSESSMENT","NEEDS ASSESSMENT","N/A"))))</f>
        <v/>
      </c>
      <c r="S9" s="136">
        <f>IF(OR(B9="",F9=""),"",B9&amp;"|"&amp;F9)</f>
        <v/>
      </c>
    </row>
    <row r="10">
      <c r="A10" s="8" t="inlineStr">
        <is>
          <t>GR-0006</t>
        </is>
      </c>
      <c r="B10" s="8">
        <f>'04_SCOPE_CLASSIFICATION'!A5</f>
        <v/>
      </c>
      <c r="C10" s="8">
        <f>'04_SCOPE_CLASSIFICATION'!B5</f>
        <v/>
      </c>
      <c r="D10" s="8">
        <f>'04_SCOPE_CLASSIFICATION'!D5</f>
        <v/>
      </c>
      <c r="E10" s="8">
        <f>'04_SCOPE_CLASSIFICATION'!E5</f>
        <v/>
      </c>
      <c r="F10" s="8" t="inlineStr">
        <is>
          <t>AZC-RISK</t>
        </is>
      </c>
      <c r="G10" s="8" t="inlineStr">
        <is>
          <t>Risk Management System</t>
        </is>
      </c>
      <c r="H10" s="8">
        <f>IF('04_SCOPE_CLASSIFICATION'!B5="","NOT CONFIGURED",IF(OR('04_SCOPE_CLASSIFICATION'!O5="High-risk — Annex III",'04_SCOPE_CLASSIFICATION'!O5="High-risk — Annex I"),IF('04_SCOPE_CLASSIFICATION'!H5="Yes",IF(E10="Parent dossier","REQUIRED — parent dossier",IF(E10="Separate dossier","REQUIRED — separate object",IF(E10="Component-scoped controls","REQUIRED — component-scoped",IF(E10="Shared parent controls","SHARED — parent dossier",IF(E10="Not separately assessed","SCREEN / HANDOFF — confirm parent coverage","NEEDS ASSESSMENT — dossier mode"))))),IF('04_SCOPE_CLASSIFICATION'!I5="Yes","SCREEN / HANDOFF — provider-side evidence required",IF('04_SCOPE_CLASSIFICATION'!H5="Needs assessment","NEEDS ASSESSMENT — provider role","SCREEN / HANDOFF — identify responsible provider"))),IF('04_SCOPE_CLASSIFICATION'!O5="Needs assessment","NEEDS ASSESSMENT","NOT APPLICABLE")))</f>
        <v/>
      </c>
      <c r="I10" s="8" t="inlineStr">
        <is>
          <t>Provider-side high-risk pack; deployer uses handoff/provider evidence.</t>
        </is>
      </c>
      <c r="J10" s="8" t="inlineStr">
        <is>
          <t>Article 9</t>
        </is>
      </c>
      <c r="K10" s="8" t="inlineStr">
        <is>
          <t>AZComply_Risk_Management_System_Control_Workbook_2026-09-04.xlsx</t>
        </is>
      </c>
      <c r="L10" s="131" t="str"/>
      <c r="M10" s="131" t="inlineStr">
        <is>
          <t>Not started</t>
        </is>
      </c>
      <c r="N10" s="131" t="str"/>
      <c r="O10" s="131" t="str"/>
      <c r="P10" s="131" t="n"/>
      <c r="Q10" s="131" t="n"/>
      <c r="R10" s="136">
        <f>IF(B10="","",IF(OR(LEFT(H10,8)="REQUIRED",LEFT(H10,6)="SHARED"),IF(L10="","MISSING — pack instance ID",IF(P10="","MISSING — pack instance reference",IF(OR(H10="REQUIRED — component-scoped",LEFT(H10,6)="SHARED"),IF(Q10="","MISSING — explicit covered-object list",IF(ISNUMBER(SEARCH(B10,Q10)),"COVERED — exact shared/component route","MISSING — object not named in covered-object list")),IF(COUNTIF($L$5:$L$2000,L10)&gt;1,"BLOCK — duplicate instance ID on non-shared route","COVERED — exact route")))),IF(OR(LEFT(H10,18)="SCREEN / HANDOFF",LEFT(H10,11)="CONDITIONAL",LEFT(H10,5)="BLOCK"),"HANDOFF / CONDITIONAL — no instance coverage claim",IF(LEFT(H10,16)="NEEDS ASSESSMENT","NEEDS ASSESSMENT","N/A"))))</f>
        <v/>
      </c>
      <c r="S10" s="136">
        <f>IF(OR(B10="",F10=""),"",B10&amp;"|"&amp;F10)</f>
        <v/>
      </c>
    </row>
    <row r="11">
      <c r="A11" s="8" t="inlineStr">
        <is>
          <t>GR-0007</t>
        </is>
      </c>
      <c r="B11" s="8">
        <f>'04_SCOPE_CLASSIFICATION'!A5</f>
        <v/>
      </c>
      <c r="C11" s="8">
        <f>'04_SCOPE_CLASSIFICATION'!B5</f>
        <v/>
      </c>
      <c r="D11" s="8">
        <f>'04_SCOPE_CLASSIFICATION'!D5</f>
        <v/>
      </c>
      <c r="E11" s="8">
        <f>'04_SCOPE_CLASSIFICATION'!E5</f>
        <v/>
      </c>
      <c r="F11" s="8" t="inlineStr">
        <is>
          <t>AZC-DATA</t>
        </is>
      </c>
      <c r="G11" s="8" t="inlineStr">
        <is>
          <t>Data Governance</t>
        </is>
      </c>
      <c r="H11" s="8">
        <f>IF('04_SCOPE_CLASSIFICATION'!B5="","NOT CONFIGURED",IF(OR('04_SCOPE_CLASSIFICATION'!O5="High-risk — Annex III",'04_SCOPE_CLASSIFICATION'!O5="High-risk — Annex I"),IF('04_SCOPE_CLASSIFICATION'!H5="Yes",IF(E11="Parent dossier","REQUIRED — parent dossier",IF(E11="Separate dossier","REQUIRED — separate object",IF(E11="Component-scoped controls","REQUIRED — component-scoped",IF(E11="Shared parent controls","SHARED — parent dossier",IF(E11="Not separately assessed","SCREEN / HANDOFF — confirm parent coverage","NEEDS ASSESSMENT — dossier mode"))))),IF('04_SCOPE_CLASSIFICATION'!I5="Yes","SCREEN / HANDOFF — provider-side evidence required",IF('04_SCOPE_CLASSIFICATION'!H5="Needs assessment","NEEDS ASSESSMENT — provider role","SCREEN / HANDOFF — identify responsible provider"))),IF('04_SCOPE_CLASSIFICATION'!O5="Needs assessment","NEEDS ASSESSMENT","NOT APPLICABLE")))</f>
        <v/>
      </c>
      <c r="I11" s="8" t="inlineStr">
        <is>
          <t>Provider-side high-risk pack; deployer uses handoff/provider evidence.</t>
        </is>
      </c>
      <c r="J11" s="8" t="inlineStr">
        <is>
          <t>Article 10</t>
        </is>
      </c>
      <c r="K11" s="8" t="inlineStr">
        <is>
          <t>AZComply_Data_Governance_Control_Workbook_2026-09-04.xlsx</t>
        </is>
      </c>
      <c r="L11" s="131" t="str"/>
      <c r="M11" s="131" t="inlineStr">
        <is>
          <t>Not started</t>
        </is>
      </c>
      <c r="N11" s="131" t="str"/>
      <c r="O11" s="131" t="str"/>
      <c r="P11" s="131" t="n"/>
      <c r="Q11" s="131" t="n"/>
      <c r="R11" s="136">
        <f>IF(B11="","",IF(OR(LEFT(H11,8)="REQUIRED",LEFT(H11,6)="SHARED"),IF(L11="","MISSING — pack instance ID",IF(P11="","MISSING — pack instance reference",IF(OR(H11="REQUIRED — component-scoped",LEFT(H11,6)="SHARED"),IF(Q11="","MISSING — explicit covered-object list",IF(ISNUMBER(SEARCH(B11,Q11)),"COVERED — exact shared/component route","MISSING — object not named in covered-object list")),IF(COUNTIF($L$5:$L$2000,L11)&gt;1,"BLOCK — duplicate instance ID on non-shared route","COVERED — exact route")))),IF(OR(LEFT(H11,18)="SCREEN / HANDOFF",LEFT(H11,11)="CONDITIONAL",LEFT(H11,5)="BLOCK"),"HANDOFF / CONDITIONAL — no instance coverage claim",IF(LEFT(H11,16)="NEEDS ASSESSMENT","NEEDS ASSESSMENT","N/A"))))</f>
        <v/>
      </c>
      <c r="S11" s="136">
        <f>IF(OR(B11="",F11=""),"",B11&amp;"|"&amp;F11)</f>
        <v/>
      </c>
    </row>
    <row r="12">
      <c r="A12" s="8" t="inlineStr">
        <is>
          <t>GR-0008</t>
        </is>
      </c>
      <c r="B12" s="8">
        <f>'04_SCOPE_CLASSIFICATION'!A5</f>
        <v/>
      </c>
      <c r="C12" s="8">
        <f>'04_SCOPE_CLASSIFICATION'!B5</f>
        <v/>
      </c>
      <c r="D12" s="8">
        <f>'04_SCOPE_CLASSIFICATION'!D5</f>
        <v/>
      </c>
      <c r="E12" s="8">
        <f>'04_SCOPE_CLASSIFICATION'!E5</f>
        <v/>
      </c>
      <c r="F12" s="8" t="inlineStr">
        <is>
          <t>AZC-TECH</t>
        </is>
      </c>
      <c r="G12" s="8" t="inlineStr">
        <is>
          <t>Technical Documentation</t>
        </is>
      </c>
      <c r="H12" s="8">
        <f>IF('04_SCOPE_CLASSIFICATION'!B5="","NOT CONFIGURED",IF(OR('04_SCOPE_CLASSIFICATION'!O5="High-risk — Annex III",'04_SCOPE_CLASSIFICATION'!O5="High-risk — Annex I"),IF('04_SCOPE_CLASSIFICATION'!H5="Yes",IF(E12="Parent dossier","REQUIRED — parent dossier",IF(E12="Separate dossier","REQUIRED — separate object",IF(E12="Component-scoped controls","REQUIRED — component-scoped",IF(E12="Shared parent controls","SHARED — parent dossier",IF(E12="Not separately assessed","SCREEN / HANDOFF — confirm parent coverage","NEEDS ASSESSMENT — dossier mode"))))),IF('04_SCOPE_CLASSIFICATION'!I5="Yes","SCREEN / HANDOFF — provider-side evidence required",IF('04_SCOPE_CLASSIFICATION'!H5="Needs assessment","NEEDS ASSESSMENT — provider role","SCREEN / HANDOFF — identify responsible provider"))),IF('04_SCOPE_CLASSIFICATION'!O5="Needs assessment","NEEDS ASSESSMENT","NOT APPLICABLE")))</f>
        <v/>
      </c>
      <c r="I12" s="8" t="inlineStr">
        <is>
          <t>Provider-side high-risk pack; deployer uses handoff/provider evidence.</t>
        </is>
      </c>
      <c r="J12" s="8" t="inlineStr">
        <is>
          <t>Article 11 / Annex IV</t>
        </is>
      </c>
      <c r="K12" s="8" t="inlineStr">
        <is>
          <t>AZComply_Technical_Documentation_Control_Workbook_2026-09-04.xlsx</t>
        </is>
      </c>
      <c r="L12" s="131" t="str"/>
      <c r="M12" s="131" t="inlineStr">
        <is>
          <t>Not started</t>
        </is>
      </c>
      <c r="N12" s="131" t="str"/>
      <c r="O12" s="131" t="str"/>
      <c r="P12" s="131" t="n"/>
      <c r="Q12" s="131" t="n"/>
      <c r="R12" s="136">
        <f>IF(B12="","",IF(OR(LEFT(H12,8)="REQUIRED",LEFT(H12,6)="SHARED"),IF(L12="","MISSING — pack instance ID",IF(P12="","MISSING — pack instance reference",IF(OR(H12="REQUIRED — component-scoped",LEFT(H12,6)="SHARED"),IF(Q12="","MISSING — explicit covered-object list",IF(ISNUMBER(SEARCH(B12,Q12)),"COVERED — exact shared/component route","MISSING — object not named in covered-object list")),IF(COUNTIF($L$5:$L$2000,L12)&gt;1,"BLOCK — duplicate instance ID on non-shared route","COVERED — exact route")))),IF(OR(LEFT(H12,18)="SCREEN / HANDOFF",LEFT(H12,11)="CONDITIONAL",LEFT(H12,5)="BLOCK"),"HANDOFF / CONDITIONAL — no instance coverage claim",IF(LEFT(H12,16)="NEEDS ASSESSMENT","NEEDS ASSESSMENT","N/A"))))</f>
        <v/>
      </c>
      <c r="S12" s="136">
        <f>IF(OR(B12="",F12=""),"",B12&amp;"|"&amp;F12)</f>
        <v/>
      </c>
    </row>
    <row r="13">
      <c r="A13" s="8" t="inlineStr">
        <is>
          <t>GR-0009</t>
        </is>
      </c>
      <c r="B13" s="8">
        <f>'04_SCOPE_CLASSIFICATION'!A5</f>
        <v/>
      </c>
      <c r="C13" s="8">
        <f>'04_SCOPE_CLASSIFICATION'!B5</f>
        <v/>
      </c>
      <c r="D13" s="8">
        <f>'04_SCOPE_CLASSIFICATION'!D5</f>
        <v/>
      </c>
      <c r="E13" s="8">
        <f>'04_SCOPE_CLASSIFICATION'!E5</f>
        <v/>
      </c>
      <c r="F13" s="8" t="inlineStr">
        <is>
          <t>AZC-QMS</t>
        </is>
      </c>
      <c r="G13" s="8" t="inlineStr">
        <is>
          <t>Quality Management System</t>
        </is>
      </c>
      <c r="H13" s="8">
        <f>IF('04_SCOPE_CLASSIFICATION'!B5="","NOT CONFIGURED",IF(OR('04_SCOPE_CLASSIFICATION'!O5="High-risk — Annex III",'04_SCOPE_CLASSIFICATION'!O5="High-risk — Annex I"),IF('04_SCOPE_CLASSIFICATION'!H5="Yes",IF(E13="Parent dossier","REQUIRED — parent dossier",IF(E13="Separate dossier","REQUIRED — separate object",IF(E13="Component-scoped controls","REQUIRED — component-scoped",IF(E13="Shared parent controls","SHARED — parent dossier",IF(E13="Not separately assessed","SCREEN / HANDOFF — confirm parent coverage","NEEDS ASSESSMENT — dossier mode"))))),IF('04_SCOPE_CLASSIFICATION'!I5="Yes","SCREEN / HANDOFF — provider-side evidence required",IF('04_SCOPE_CLASSIFICATION'!H5="Needs assessment","NEEDS ASSESSMENT — provider role","SCREEN / HANDOFF — identify responsible provider"))),IF('04_SCOPE_CLASSIFICATION'!O5="Needs assessment","NEEDS ASSESSMENT","NOT APPLICABLE")))</f>
        <v/>
      </c>
      <c r="I13" s="8" t="inlineStr">
        <is>
          <t>Provider-side high-risk pack; deployer uses handoff/provider evidence.</t>
        </is>
      </c>
      <c r="J13" s="8" t="inlineStr">
        <is>
          <t>Article 17</t>
        </is>
      </c>
      <c r="K13" s="8" t="inlineStr">
        <is>
          <t>AZComply_Quality_Management_System_Control_Workbook_2026-09-04.xlsx</t>
        </is>
      </c>
      <c r="L13" s="131" t="str"/>
      <c r="M13" s="131" t="inlineStr">
        <is>
          <t>Not started</t>
        </is>
      </c>
      <c r="N13" s="131" t="str"/>
      <c r="O13" s="131" t="str"/>
      <c r="P13" s="131" t="n"/>
      <c r="Q13" s="131" t="n"/>
      <c r="R13" s="136">
        <f>IF(B13="","",IF(OR(LEFT(H13,8)="REQUIRED",LEFT(H13,6)="SHARED"),IF(L13="","MISSING — pack instance ID",IF(P13="","MISSING — pack instance reference",IF(OR(H13="REQUIRED — component-scoped",LEFT(H13,6)="SHARED"),IF(Q13="","MISSING — explicit covered-object list",IF(ISNUMBER(SEARCH(B13,Q13)),"COVERED — exact shared/component route","MISSING — object not named in covered-object list")),IF(COUNTIF($L$5:$L$2000,L13)&gt;1,"BLOCK — duplicate instance ID on non-shared route","COVERED — exact route")))),IF(OR(LEFT(H13,18)="SCREEN / HANDOFF",LEFT(H13,11)="CONDITIONAL",LEFT(H13,5)="BLOCK"),"HANDOFF / CONDITIONAL — no instance coverage claim",IF(LEFT(H13,16)="NEEDS ASSESSMENT","NEEDS ASSESSMENT","N/A"))))</f>
        <v/>
      </c>
      <c r="S13" s="136">
        <f>IF(OR(B13="",F13=""),"",B13&amp;"|"&amp;F13)</f>
        <v/>
      </c>
    </row>
    <row r="14">
      <c r="A14" s="8" t="inlineStr">
        <is>
          <t>GR-0010</t>
        </is>
      </c>
      <c r="B14" s="8">
        <f>'04_SCOPE_CLASSIFICATION'!A5</f>
        <v/>
      </c>
      <c r="C14" s="8">
        <f>'04_SCOPE_CLASSIFICATION'!B5</f>
        <v/>
      </c>
      <c r="D14" s="8">
        <f>'04_SCOPE_CLASSIFICATION'!D5</f>
        <v/>
      </c>
      <c r="E14" s="8">
        <f>'04_SCOPE_CLASSIFICATION'!E5</f>
        <v/>
      </c>
      <c r="F14" s="8" t="inlineStr">
        <is>
          <t>AZC-ARS</t>
        </is>
      </c>
      <c r="G14" s="8" t="inlineStr">
        <is>
          <t>Accuracy, Robustness &amp; Cybersecurity</t>
        </is>
      </c>
      <c r="H14" s="8">
        <f>IF('04_SCOPE_CLASSIFICATION'!B5="","NOT CONFIGURED",IF(OR('04_SCOPE_CLASSIFICATION'!O5="High-risk — Annex III",'04_SCOPE_CLASSIFICATION'!O5="High-risk — Annex I"),IF('04_SCOPE_CLASSIFICATION'!H5="Yes",IF(E14="Parent dossier","REQUIRED — parent dossier",IF(E14="Separate dossier","REQUIRED — separate object",IF(E14="Component-scoped controls","REQUIRED — component-scoped",IF(E14="Shared parent controls","SHARED — parent dossier",IF(E14="Not separately assessed","SCREEN / HANDOFF — confirm parent coverage","NEEDS ASSESSMENT — dossier mode"))))),IF('04_SCOPE_CLASSIFICATION'!I5="Yes","SCREEN / HANDOFF — provider-side evidence required",IF('04_SCOPE_CLASSIFICATION'!H5="Needs assessment","NEEDS ASSESSMENT — provider role","SCREEN / HANDOFF — identify responsible provider"))),IF('04_SCOPE_CLASSIFICATION'!O5="Needs assessment","NEEDS ASSESSMENT","NOT APPLICABLE")))</f>
        <v/>
      </c>
      <c r="I14" s="8" t="inlineStr">
        <is>
          <t>Provider-side high-risk pack; deployer uses handoff/provider evidence.</t>
        </is>
      </c>
      <c r="J14" s="8" t="inlineStr">
        <is>
          <t>Article 15</t>
        </is>
      </c>
      <c r="K14" s="8" t="inlineStr">
        <is>
          <t>AZComply_Accuracy_Robustness_Cybersecurity_Control_Workbook_2026-09-04.xlsx</t>
        </is>
      </c>
      <c r="L14" s="131" t="str"/>
      <c r="M14" s="131" t="inlineStr">
        <is>
          <t>Not started</t>
        </is>
      </c>
      <c r="N14" s="131" t="str"/>
      <c r="O14" s="131" t="str"/>
      <c r="P14" s="131" t="n"/>
      <c r="Q14" s="131" t="n"/>
      <c r="R14" s="136">
        <f>IF(B14="","",IF(OR(LEFT(H14,8)="REQUIRED",LEFT(H14,6)="SHARED"),IF(L14="","MISSING — pack instance ID",IF(P14="","MISSING — pack instance reference",IF(OR(H14="REQUIRED — component-scoped",LEFT(H14,6)="SHARED"),IF(Q14="","MISSING — explicit covered-object list",IF(ISNUMBER(SEARCH(B14,Q14)),"COVERED — exact shared/component route","MISSING — object not named in covered-object list")),IF(COUNTIF($L$5:$L$2000,L14)&gt;1,"BLOCK — duplicate instance ID on non-shared route","COVERED — exact route")))),IF(OR(LEFT(H14,18)="SCREEN / HANDOFF",LEFT(H14,11)="CONDITIONAL",LEFT(H14,5)="BLOCK"),"HANDOFF / CONDITIONAL — no instance coverage claim",IF(LEFT(H14,16)="NEEDS ASSESSMENT","NEEDS ASSESSMENT","N/A"))))</f>
        <v/>
      </c>
      <c r="S14" s="136">
        <f>IF(OR(B14="",F14=""),"",B14&amp;"|"&amp;F14)</f>
        <v/>
      </c>
    </row>
    <row r="15">
      <c r="A15" s="8" t="inlineStr">
        <is>
          <t>GR-0011</t>
        </is>
      </c>
      <c r="B15" s="8">
        <f>'04_SCOPE_CLASSIFICATION'!A5</f>
        <v/>
      </c>
      <c r="C15" s="8">
        <f>'04_SCOPE_CLASSIFICATION'!B5</f>
        <v/>
      </c>
      <c r="D15" s="8">
        <f>'04_SCOPE_CLASSIFICATION'!D5</f>
        <v/>
      </c>
      <c r="E15" s="8">
        <f>'04_SCOPE_CLASSIFICATION'!E5</f>
        <v/>
      </c>
      <c r="F15" s="8" t="inlineStr">
        <is>
          <t>AZC-LOG</t>
        </is>
      </c>
      <c r="G15" s="8" t="inlineStr">
        <is>
          <t>Logging &amp; Record-Keeping</t>
        </is>
      </c>
      <c r="H15" s="8">
        <f>IF('04_SCOPE_CLASSIFICATION'!B5="","NOT CONFIGURED",IF(AND(OR('04_SCOPE_CLASSIFICATION'!O5="High-risk — Annex III",'04_SCOPE_CLASSIFICATION'!O5="High-risk — Annex I"),OR('04_SCOPE_CLASSIFICATION'!H5="Yes",'04_SCOPE_CLASSIFICATION'!I5="Yes")),IF(E15="Parent dossier","REQUIRED — parent dossier",IF(E15="Separate dossier","REQUIRED — separate object",IF(E15="Component-scoped controls","REQUIRED — component-scoped",IF(E15="Shared parent controls","SHARED — parent dossier",IF(E15="Not separately assessed","SCREEN / HANDOFF — confirm parent coverage","NEEDS ASSESSMENT — dossier mode"))))),IF('04_SCOPE_CLASSIFICATION'!O5="Needs assessment","NEEDS ASSESSMENT","NOT APPLICABLE")))</f>
        <v/>
      </c>
      <c r="I15" s="8" t="inlineStr">
        <is>
          <t>High-risk logging spans provider/deployer roles.</t>
        </is>
      </c>
      <c r="J15" s="8" t="inlineStr">
        <is>
          <t>Articles 12,19,26</t>
        </is>
      </c>
      <c r="K15" s="8" t="inlineStr">
        <is>
          <t>AZComply_Logging_Record_Keeping_Control_Workbook_2026-09-05.xlsx</t>
        </is>
      </c>
      <c r="L15" s="131" t="str"/>
      <c r="M15" s="131" t="inlineStr">
        <is>
          <t>Not started</t>
        </is>
      </c>
      <c r="N15" s="131" t="str"/>
      <c r="O15" s="131" t="str"/>
      <c r="P15" s="131" t="n"/>
      <c r="Q15" s="131" t="n"/>
      <c r="R15" s="136">
        <f>IF(B15="","",IF(OR(LEFT(H15,8)="REQUIRED",LEFT(H15,6)="SHARED"),IF(L15="","MISSING — pack instance ID",IF(P15="","MISSING — pack instance reference",IF(OR(H15="REQUIRED — component-scoped",LEFT(H15,6)="SHARED"),IF(Q15="","MISSING — explicit covered-object list",IF(ISNUMBER(SEARCH(B15,Q15)),"COVERED — exact shared/component route","MISSING — object not named in covered-object list")),IF(COUNTIF($L$5:$L$2000,L15)&gt;1,"BLOCK — duplicate instance ID on non-shared route","COVERED — exact route")))),IF(OR(LEFT(H15,18)="SCREEN / HANDOFF",LEFT(H15,11)="CONDITIONAL",LEFT(H15,5)="BLOCK"),"HANDOFF / CONDITIONAL — no instance coverage claim",IF(LEFT(H15,16)="NEEDS ASSESSMENT","NEEDS ASSESSMENT","N/A"))))</f>
        <v/>
      </c>
      <c r="S15" s="136">
        <f>IF(OR(B15="",F15=""),"",B15&amp;"|"&amp;F15)</f>
        <v/>
      </c>
    </row>
    <row r="16">
      <c r="A16" s="8" t="inlineStr">
        <is>
          <t>GR-0012</t>
        </is>
      </c>
      <c r="B16" s="8">
        <f>'04_SCOPE_CLASSIFICATION'!A5</f>
        <v/>
      </c>
      <c r="C16" s="8">
        <f>'04_SCOPE_CLASSIFICATION'!B5</f>
        <v/>
      </c>
      <c r="D16" s="8">
        <f>'04_SCOPE_CLASSIFICATION'!D5</f>
        <v/>
      </c>
      <c r="E16" s="8">
        <f>'04_SCOPE_CLASSIFICATION'!E5</f>
        <v/>
      </c>
      <c r="F16" s="8" t="inlineStr">
        <is>
          <t>AZC-TRAIN</t>
        </is>
      </c>
      <c r="G16" s="8" t="inlineStr">
        <is>
          <t>AI Literacy, Training &amp; Competence</t>
        </is>
      </c>
      <c r="H16" s="8">
        <f>IF('04_SCOPE_CLASSIFICATION'!B5="","NOT CONFIGURED",IF('04_SCOPE_CLASSIFICATION'!W5="Required",IF(E16="Parent dossier","REQUIRED — parent dossier",IF(E16="Separate dossier","REQUIRED — separate object",IF(E16="Component-scoped controls","REQUIRED — component-scoped",IF(E16="Shared parent controls","SHARED — parent dossier",IF(E16="Not separately assessed","SCREEN / HANDOFF — confirm parent coverage","NEEDS ASSESSMENT — dossier mode"))))),IF('04_SCOPE_CLASSIFICATION'!W5="Needs assessment","NEEDS ASSESSMENT","NOT APPLICABLE")))</f>
        <v/>
      </c>
      <c r="I16" s="8" t="inlineStr">
        <is>
          <t>Article 4 / high-risk oversight training.</t>
        </is>
      </c>
      <c r="J16" s="8" t="inlineStr">
        <is>
          <t>Articles 4,26(2)</t>
        </is>
      </c>
      <c r="K16" s="8" t="inlineStr">
        <is>
          <t>AZComply_AI_Literacy_Training_Competence_Control_Workbook_2026-09-05.xlsx</t>
        </is>
      </c>
      <c r="L16" s="131" t="str"/>
      <c r="M16" s="131" t="inlineStr">
        <is>
          <t>Not started</t>
        </is>
      </c>
      <c r="N16" s="131" t="str"/>
      <c r="O16" s="131" t="str"/>
      <c r="P16" s="131" t="n"/>
      <c r="Q16" s="131" t="n"/>
      <c r="R16" s="136">
        <f>IF(B16="","",IF(OR(LEFT(H16,8)="REQUIRED",LEFT(H16,6)="SHARED"),IF(L16="","MISSING — pack instance ID",IF(P16="","MISSING — pack instance reference",IF(OR(H16="REQUIRED — component-scoped",LEFT(H16,6)="SHARED"),IF(Q16="","MISSING — explicit covered-object list",IF(ISNUMBER(SEARCH(B16,Q16)),"COVERED — exact shared/component route","MISSING — object not named in covered-object list")),IF(COUNTIF($L$5:$L$2000,L16)&gt;1,"BLOCK — duplicate instance ID on non-shared route","COVERED — exact route")))),IF(OR(LEFT(H16,18)="SCREEN / HANDOFF",LEFT(H16,11)="CONDITIONAL",LEFT(H16,5)="BLOCK"),"HANDOFF / CONDITIONAL — no instance coverage claim",IF(LEFT(H16,16)="NEEDS ASSESSMENT","NEEDS ASSESSMENT","N/A"))))</f>
        <v/>
      </c>
      <c r="S16" s="136">
        <f>IF(OR(B16="",F16=""),"",B16&amp;"|"&amp;F16)</f>
        <v/>
      </c>
    </row>
    <row r="17">
      <c r="A17" s="8" t="inlineStr">
        <is>
          <t>GR-0013</t>
        </is>
      </c>
      <c r="B17" s="8">
        <f>'04_SCOPE_CLASSIFICATION'!A5</f>
        <v/>
      </c>
      <c r="C17" s="8">
        <f>'04_SCOPE_CLASSIFICATION'!B5</f>
        <v/>
      </c>
      <c r="D17" s="8">
        <f>'04_SCOPE_CLASSIFICATION'!D5</f>
        <v/>
      </c>
      <c r="E17" s="8">
        <f>'04_SCOPE_CLASSIFICATION'!E5</f>
        <v/>
      </c>
      <c r="F17" s="8" t="inlineStr">
        <is>
          <t>AZC-FRIA</t>
        </is>
      </c>
      <c r="G17" s="8" t="inlineStr">
        <is>
          <t>Fundamental Rights Impact Assessment</t>
        </is>
      </c>
      <c r="H17" s="8">
        <f>IF('04_SCOPE_CLASSIFICATION'!B5="","NOT CONFIGURED",IF('04_SCOPE_CLASSIFICATION'!S5="Required",IF(E17="Parent dossier","REQUIRED — parent dossier",IF(E17="Separate dossier","REQUIRED — separate object",IF(E17="Component-scoped controls","REQUIRED — component-scoped",IF(E17="Shared parent controls","SHARED — parent dossier",IF(E17="Not separately assessed","SCREEN / HANDOFF — confirm parent coverage","NEEDS ASSESSMENT — dossier mode"))))),IF('04_SCOPE_CLASSIFICATION'!S5="Potentially reusable / exempt route","CONDITIONAL — reuse/exemption review",IF('04_SCOPE_CLASSIFICATION'!S5="Needs assessment","NEEDS ASSESSMENT","NOT APPLICABLE"))))</f>
        <v/>
      </c>
      <c r="I17" s="8" t="inlineStr">
        <is>
          <t>FRIA use/deployer route.</t>
        </is>
      </c>
      <c r="J17" s="8" t="inlineStr">
        <is>
          <t>Article 27 / Art.5(2)</t>
        </is>
      </c>
      <c r="K17" s="8" t="inlineStr">
        <is>
          <t>AZComply_Fundamental_Rights_Impact_Assessment_Control_Workbook_2026-09-05.xlsx</t>
        </is>
      </c>
      <c r="L17" s="131" t="str"/>
      <c r="M17" s="131" t="inlineStr">
        <is>
          <t>Not started</t>
        </is>
      </c>
      <c r="N17" s="131" t="str"/>
      <c r="O17" s="131" t="str"/>
      <c r="P17" s="131" t="n"/>
      <c r="Q17" s="131" t="n"/>
      <c r="R17" s="136">
        <f>IF(B17="","",IF(OR(LEFT(H17,8)="REQUIRED",LEFT(H17,6)="SHARED"),IF(L17="","MISSING — pack instance ID",IF(P17="","MISSING — pack instance reference",IF(OR(H17="REQUIRED — component-scoped",LEFT(H17,6)="SHARED"),IF(Q17="","MISSING — explicit covered-object list",IF(ISNUMBER(SEARCH(B17,Q17)),"COVERED — exact shared/component route","MISSING — object not named in covered-object list")),IF(COUNTIF($L$5:$L$2000,L17)&gt;1,"BLOCK — duplicate instance ID on non-shared route","COVERED — exact route")))),IF(OR(LEFT(H17,18)="SCREEN / HANDOFF",LEFT(H17,11)="CONDITIONAL",LEFT(H17,5)="BLOCK"),"HANDOFF / CONDITIONAL — no instance coverage claim",IF(LEFT(H17,16)="NEEDS ASSESSMENT","NEEDS ASSESSMENT","N/A"))))</f>
        <v/>
      </c>
      <c r="S17" s="136">
        <f>IF(OR(B17="",F17=""),"",B17&amp;"|"&amp;F17)</f>
        <v/>
      </c>
    </row>
    <row r="18">
      <c r="A18" s="8" t="inlineStr">
        <is>
          <t>GR-0014</t>
        </is>
      </c>
      <c r="B18" s="8">
        <f>'04_SCOPE_CLASSIFICATION'!A5</f>
        <v/>
      </c>
      <c r="C18" s="8">
        <f>'04_SCOPE_CLASSIFICATION'!B5</f>
        <v/>
      </c>
      <c r="D18" s="8">
        <f>'04_SCOPE_CLASSIFICATION'!D5</f>
        <v/>
      </c>
      <c r="E18" s="8">
        <f>'04_SCOPE_CLASSIFICATION'!E5</f>
        <v/>
      </c>
      <c r="F18" s="8" t="inlineStr">
        <is>
          <t>AZC-REG</t>
        </is>
      </c>
      <c r="G18" s="8" t="inlineStr">
        <is>
          <t>EU AI Database Registration</t>
        </is>
      </c>
      <c r="H18" s="8">
        <f>IF('04_SCOPE_CLASSIFICATION'!B5="","NOT CONFIGURED",IF(LEFT('04_SCOPE_CLASSIFICATION'!T5,8)="Required",IF(E18="Parent dossier","REQUIRED — parent dossier",IF(E18="Separate dossier","REQUIRED — separate object",IF(E18="Component-scoped controls","REQUIRED — component-scoped",IF(E18="Shared parent controls","SHARED — parent dossier",IF(E18="Not separately assessed","SCREEN / HANDOFF — confirm parent coverage","NEEDS ASSESSMENT — dossier mode"))))),IF('04_SCOPE_CLASSIFICATION'!T5="Needs assessment","NEEDS ASSESSMENT","NOT APPLICABLE")))</f>
        <v/>
      </c>
      <c r="I18" s="8" t="inlineStr">
        <is>
          <t>EU/secure/national registration routing.</t>
        </is>
      </c>
      <c r="J18" s="8" t="inlineStr">
        <is>
          <t>Articles 49,71</t>
        </is>
      </c>
      <c r="K18" s="8" t="inlineStr">
        <is>
          <t>AZComply_EU_AI_Database_Registration_Control_Workbook_2026-09-05.xlsx</t>
        </is>
      </c>
      <c r="L18" s="131" t="str"/>
      <c r="M18" s="131" t="inlineStr">
        <is>
          <t>Not started</t>
        </is>
      </c>
      <c r="N18" s="131" t="str"/>
      <c r="O18" s="131" t="str"/>
      <c r="P18" s="131" t="n"/>
      <c r="Q18" s="131" t="n"/>
      <c r="R18" s="136">
        <f>IF(B18="","",IF(OR(LEFT(H18,8)="REQUIRED",LEFT(H18,6)="SHARED"),IF(L18="","MISSING — pack instance ID",IF(P18="","MISSING — pack instance reference",IF(OR(H18="REQUIRED — component-scoped",LEFT(H18,6)="SHARED"),IF(Q18="","MISSING — explicit covered-object list",IF(ISNUMBER(SEARCH(B18,Q18)),"COVERED — exact shared/component route","MISSING — object not named in covered-object list")),IF(COUNTIF($L$5:$L$2000,L18)&gt;1,"BLOCK — duplicate instance ID on non-shared route","COVERED — exact route")))),IF(OR(LEFT(H18,18)="SCREEN / HANDOFF",LEFT(H18,11)="CONDITIONAL",LEFT(H18,5)="BLOCK"),"HANDOFF / CONDITIONAL — no instance coverage claim",IF(LEFT(H18,16)="NEEDS ASSESSMENT","NEEDS ASSESSMENT","N/A"))))</f>
        <v/>
      </c>
      <c r="S18" s="136">
        <f>IF(OR(B18="",F18=""),"",B18&amp;"|"&amp;F18)</f>
        <v/>
      </c>
    </row>
    <row r="19">
      <c r="A19" s="8" t="inlineStr">
        <is>
          <t>GR-0015</t>
        </is>
      </c>
      <c r="B19" s="8">
        <f>'04_SCOPE_CLASSIFICATION'!A5</f>
        <v/>
      </c>
      <c r="C19" s="8">
        <f>'04_SCOPE_CLASSIFICATION'!B5</f>
        <v/>
      </c>
      <c r="D19" s="8">
        <f>'04_SCOPE_CLASSIFICATION'!D5</f>
        <v/>
      </c>
      <c r="E19" s="8">
        <f>'04_SCOPE_CLASSIFICATION'!E5</f>
        <v/>
      </c>
      <c r="F19" s="8" t="inlineStr">
        <is>
          <t>AZC-PMS</t>
        </is>
      </c>
      <c r="G19" s="8" t="inlineStr">
        <is>
          <t>Post-Market Monitoring</t>
        </is>
      </c>
      <c r="H19" s="8">
        <f>IF('04_SCOPE_CLASSIFICATION'!B5="","NOT CONFIGURED",IF(OR('04_SCOPE_CLASSIFICATION'!O5="High-risk — Annex III",'04_SCOPE_CLASSIFICATION'!O5="High-risk — Annex I"),IF('04_SCOPE_CLASSIFICATION'!H5="Yes",IF(E19="Parent dossier","REQUIRED — parent dossier",IF(E19="Separate dossier","REQUIRED — separate object",IF(E19="Component-scoped controls","REQUIRED — component-scoped",IF(E19="Shared parent controls","SHARED — parent dossier",IF(E19="Not separately assessed","SCREEN / HANDOFF — confirm parent coverage","NEEDS ASSESSMENT — dossier mode"))))),IF('04_SCOPE_CLASSIFICATION'!I5="Yes","SCREEN / HANDOFF — provider-side evidence required",IF('04_SCOPE_CLASSIFICATION'!H5="Needs assessment","NEEDS ASSESSMENT — provider role","SCREEN / HANDOFF — identify responsible provider"))),IF('04_SCOPE_CLASSIFICATION'!O5="Needs assessment","NEEDS ASSESSMENT","NOT APPLICABLE")))</f>
        <v/>
      </c>
      <c r="I19" s="8" t="inlineStr">
        <is>
          <t>Provider-side high-risk pack; deployer uses handoff/provider evidence.</t>
        </is>
      </c>
      <c r="J19" s="8" t="inlineStr">
        <is>
          <t>Article 72</t>
        </is>
      </c>
      <c r="K19" s="8" t="inlineStr">
        <is>
          <t>AZComply_Post_Market_Monitoring_Control_Workbook_2026-09-04.xlsx</t>
        </is>
      </c>
      <c r="L19" s="131" t="str"/>
      <c r="M19" s="131" t="inlineStr">
        <is>
          <t>Not started</t>
        </is>
      </c>
      <c r="N19" s="131" t="str"/>
      <c r="O19" s="131" t="str"/>
      <c r="P19" s="131" t="n"/>
      <c r="Q19" s="131" t="n"/>
      <c r="R19" s="136">
        <f>IF(B19="","",IF(OR(LEFT(H19,8)="REQUIRED",LEFT(H19,6)="SHARED"),IF(L19="","MISSING — pack instance ID",IF(P19="","MISSING — pack instance reference",IF(OR(H19="REQUIRED — component-scoped",LEFT(H19,6)="SHARED"),IF(Q19="","MISSING — explicit covered-object list",IF(ISNUMBER(SEARCH(B19,Q19)),"COVERED — exact shared/component route","MISSING — object not named in covered-object list")),IF(COUNTIF($L$5:$L$2000,L19)&gt;1,"BLOCK — duplicate instance ID on non-shared route","COVERED — exact route")))),IF(OR(LEFT(H19,18)="SCREEN / HANDOFF",LEFT(H19,11)="CONDITIONAL",LEFT(H19,5)="BLOCK"),"HANDOFF / CONDITIONAL — no instance coverage claim",IF(LEFT(H19,16)="NEEDS ASSESSMENT","NEEDS ASSESSMENT","N/A"))))</f>
        <v/>
      </c>
      <c r="S19" s="136">
        <f>IF(OR(B19="",F19=""),"",B19&amp;"|"&amp;F19)</f>
        <v/>
      </c>
    </row>
    <row r="20">
      <c r="A20" s="8" t="inlineStr">
        <is>
          <t>GR-0016</t>
        </is>
      </c>
      <c r="B20" s="8">
        <f>'04_SCOPE_CLASSIFICATION'!A5</f>
        <v/>
      </c>
      <c r="C20" s="8">
        <f>'04_SCOPE_CLASSIFICATION'!B5</f>
        <v/>
      </c>
      <c r="D20" s="8">
        <f>'04_SCOPE_CLASSIFICATION'!D5</f>
        <v/>
      </c>
      <c r="E20" s="8">
        <f>'04_SCOPE_CLASSIFICATION'!E5</f>
        <v/>
      </c>
      <c r="F20" s="8" t="inlineStr">
        <is>
          <t>AZC-SUP</t>
        </is>
      </c>
      <c r="G20" s="8" t="inlineStr">
        <is>
          <t>AI Supply Chain &amp; Value Chain</t>
        </is>
      </c>
      <c r="H20" s="8">
        <f>IF('04_SCOPE_CLASSIFICATION'!B5="","NOT CONFIGURED",IF('04_SCOPE_CLASSIFICATION'!V5="Required",IF(E20="Parent dossier","REQUIRED — parent dossier",IF(E20="Separate dossier","REQUIRED — separate object",IF(E20="Component-scoped controls","REQUIRED — component-scoped",IF(E20="Shared parent controls","SHARED — parent dossier",IF(E20="Not separately assessed","SCREEN / HANDOFF — confirm parent coverage","NEEDS ASSESSMENT — dossier mode"))))),IF('04_SCOPE_CLASSIFICATION'!V5="Screen / handoff","SCREEN / HANDOFF",IF('04_SCOPE_CLASSIFICATION'!V5="Needs assessment","NEEDS ASSESSMENT","NOT APPLICABLE"))))</f>
        <v/>
      </c>
      <c r="I20" s="8" t="inlineStr">
        <is>
          <t>Articles 22–25/value-chain route.</t>
        </is>
      </c>
      <c r="J20" s="8" t="inlineStr">
        <is>
          <t>Articles 22–25</t>
        </is>
      </c>
      <c r="K20" s="8" t="inlineStr">
        <is>
          <t>AZComply_AI_Supply_Chain_Value_Chain_Control_Workbook_2026-09-05.xlsx</t>
        </is>
      </c>
      <c r="L20" s="131" t="str"/>
      <c r="M20" s="131" t="inlineStr">
        <is>
          <t>Not started</t>
        </is>
      </c>
      <c r="N20" s="131" t="str"/>
      <c r="O20" s="131" t="str"/>
      <c r="P20" s="131" t="n"/>
      <c r="Q20" s="131" t="n"/>
      <c r="R20" s="136">
        <f>IF(B20="","",IF(OR(LEFT(H20,8)="REQUIRED",LEFT(H20,6)="SHARED"),IF(L20="","MISSING — pack instance ID",IF(P20="","MISSING — pack instance reference",IF(OR(H20="REQUIRED — component-scoped",LEFT(H20,6)="SHARED"),IF(Q20="","MISSING — explicit covered-object list",IF(ISNUMBER(SEARCH(B20,Q20)),"COVERED — exact shared/component route","MISSING — object not named in covered-object list")),IF(COUNTIF($L$5:$L$2000,L20)&gt;1,"BLOCK — duplicate instance ID on non-shared route","COVERED — exact route")))),IF(OR(LEFT(H20,18)="SCREEN / HANDOFF",LEFT(H20,11)="CONDITIONAL",LEFT(H20,5)="BLOCK"),"HANDOFF / CONDITIONAL — no instance coverage claim",IF(LEFT(H20,16)="NEEDS ASSESSMENT","NEEDS ASSESSMENT","N/A"))))</f>
        <v/>
      </c>
      <c r="S20" s="136">
        <f>IF(OR(B20="",F20=""),"",B20&amp;"|"&amp;F20)</f>
        <v/>
      </c>
    </row>
    <row r="21">
      <c r="A21" s="8" t="inlineStr">
        <is>
          <t>GR-0017</t>
        </is>
      </c>
      <c r="B21" s="8">
        <f>'04_SCOPE_CLASSIFICATION'!A5</f>
        <v/>
      </c>
      <c r="C21" s="8">
        <f>'04_SCOPE_CLASSIFICATION'!B5</f>
        <v/>
      </c>
      <c r="D21" s="8">
        <f>'04_SCOPE_CLASSIFICATION'!D5</f>
        <v/>
      </c>
      <c r="E21" s="8">
        <f>'04_SCOPE_CLASSIFICATION'!E5</f>
        <v/>
      </c>
      <c r="F21" s="8" t="inlineStr">
        <is>
          <t>AZC-GPAI</t>
        </is>
      </c>
      <c r="G21" s="8" t="inlineStr">
        <is>
          <t>GPAI Model Compliance</t>
        </is>
      </c>
      <c r="H21" s="8">
        <f>IF('04_SCOPE_CLASSIFICATION'!B5="","NOT CONFIGURED",IF(OR('04_SCOPE_CLASSIFICATION'!U5="Ordinary GPAI provider",'04_SCOPE_CLASSIFICATION'!U5="Systemic-risk GPAI provider"),IF('04_SCOPE_CLASSIFICATION'!H5="Yes",IF(E21="Parent dossier","REQUIRED — parent dossier",IF(E21="Separate dossier","REQUIRED — separate object",IF(E21="Component-scoped controls","REQUIRED — component-scoped",IF(E21="Shared parent controls","SHARED — parent dossier",IF(E21="Not separately assessed","SCREEN / HANDOFF — confirm parent coverage","NEEDS ASSESSMENT — dossier mode"))))),"SCREEN / HANDOFF — external GPAI provider obligations"),IF('04_SCOPE_CLASSIFICATION'!U5="GPAI model used / external provider handoff","SCREEN / HANDOFF — model-provider evidence",IF('04_SCOPE_CLASSIFICATION'!U5="Needs assessment","NEEDS ASSESSMENT","NOT APPLICABLE"))))</f>
        <v/>
      </c>
      <c r="I21" s="8" t="inlineStr">
        <is>
          <t>GPAI provider vs downstream handoff.</t>
        </is>
      </c>
      <c r="J21" s="8" t="inlineStr">
        <is>
          <t>Articles 51–55</t>
        </is>
      </c>
      <c r="K21" s="8" t="inlineStr">
        <is>
          <t>AZComply_GPAI_Model_Compliance_Control_Workbook_2026-09-05.xlsx</t>
        </is>
      </c>
      <c r="L21" s="131" t="str"/>
      <c r="M21" s="131" t="inlineStr">
        <is>
          <t>Not started</t>
        </is>
      </c>
      <c r="N21" s="131" t="str"/>
      <c r="O21" s="131" t="str"/>
      <c r="P21" s="131" t="n"/>
      <c r="Q21" s="131" t="n"/>
      <c r="R21" s="136">
        <f>IF(B21="","",IF(OR(LEFT(H21,8)="REQUIRED",LEFT(H21,6)="SHARED"),IF(L21="","MISSING — pack instance ID",IF(P21="","MISSING — pack instance reference",IF(OR(H21="REQUIRED — component-scoped",LEFT(H21,6)="SHARED"),IF(Q21="","MISSING — explicit covered-object list",IF(ISNUMBER(SEARCH(B21,Q21)),"COVERED — exact shared/component route","MISSING — object not named in covered-object list")),IF(COUNTIF($L$5:$L$2000,L21)&gt;1,"BLOCK — duplicate instance ID on non-shared route","COVERED — exact route")))),IF(OR(LEFT(H21,18)="SCREEN / HANDOFF",LEFT(H21,11)="CONDITIONAL",LEFT(H21,5)="BLOCK"),"HANDOFF / CONDITIONAL — no instance coverage claim",IF(LEFT(H21,16)="NEEDS ASSESSMENT","NEEDS ASSESSMENT","N/A"))))</f>
        <v/>
      </c>
      <c r="S21" s="136">
        <f>IF(OR(B21="",F21=""),"",B21&amp;"|"&amp;F21)</f>
        <v/>
      </c>
    </row>
    <row r="22">
      <c r="A22" s="8" t="inlineStr">
        <is>
          <t>GR-0018</t>
        </is>
      </c>
      <c r="B22" s="8">
        <f>'04_SCOPE_CLASSIFICATION'!A6</f>
        <v/>
      </c>
      <c r="C22" s="8">
        <f>'04_SCOPE_CLASSIFICATION'!B6</f>
        <v/>
      </c>
      <c r="D22" s="8">
        <f>'04_SCOPE_CLASSIFICATION'!D6</f>
        <v/>
      </c>
      <c r="E22" s="8">
        <f>'04_SCOPE_CLASSIFICATION'!E6</f>
        <v/>
      </c>
      <c r="F22" s="8" t="inlineStr">
        <is>
          <t>AZC-CLS</t>
        </is>
      </c>
      <c r="G22" s="8" t="inlineStr">
        <is>
          <t>AI System Classification Decision</t>
        </is>
      </c>
      <c r="H22" s="8">
        <f>IF('04_SCOPE_CLASSIFICATION'!B6="","NOT CONFIGURED",IF('04_SCOPE_CLASSIFICATION'!D6="Needs assessment","NEEDS ASSESSMENT — regulatory object status",IF(OR('04_SCOPE_CLASSIFICATION'!D6="Separate AI system",'04_SCOPE_CLASSIFICATION'!D6="GPAI model"),IF(E22="Parent dossier","REQUIRED — parent dossier",IF(E22="Separate dossier","REQUIRED — separate object",IF(E22="Component-scoped controls","REQUIRED — component-scoped",IF(E22="Shared parent controls","SHARED — parent dossier",IF(E22="Not separately assessed","SCREEN / HANDOFF — confirm parent coverage","NEEDS ASSESSMENT — dossier mode"))))),IF('04_SCOPE_CLASSIFICATION'!D6="AI component within parent","SCREEN / HANDOFF — classify component within parent context",IF('04_SCOPE_CLASSIFICATION'!D6="Non-AI component","NOT APPLICABLE","NEEDS ASSESSMENT")))))</f>
        <v/>
      </c>
      <c r="I22" s="8" t="inlineStr">
        <is>
          <t>Classification/scope screen for each material object.</t>
        </is>
      </c>
      <c r="J22" s="8" t="inlineStr">
        <is>
          <t>Art.2/3/5/6; Annex I/III</t>
        </is>
      </c>
      <c r="K22" s="8" t="inlineStr">
        <is>
          <t>AZComply_AI_System_Classification_Decision_Workbook_UPDATED_2026-09-04.xlsx</t>
        </is>
      </c>
      <c r="L22" s="131" t="str"/>
      <c r="M22" s="131" t="inlineStr">
        <is>
          <t>Not started</t>
        </is>
      </c>
      <c r="N22" s="131" t="str"/>
      <c r="O22" s="131" t="str"/>
      <c r="P22" s="131" t="n"/>
      <c r="Q22" s="131" t="n"/>
      <c r="R22" s="136">
        <f>IF(B22="","",IF(OR(LEFT(H22,8)="REQUIRED",LEFT(H22,6)="SHARED"),IF(L22="","MISSING — pack instance ID",IF(P22="","MISSING — pack instance reference",IF(OR(H22="REQUIRED — component-scoped",LEFT(H22,6)="SHARED"),IF(Q22="","MISSING — explicit covered-object list",IF(ISNUMBER(SEARCH(B22,Q22)),"COVERED — exact shared/component route","MISSING — object not named in covered-object list")),IF(COUNTIF($L$5:$L$2000,L22)&gt;1,"BLOCK — duplicate instance ID on non-shared route","COVERED — exact route")))),IF(OR(LEFT(H22,18)="SCREEN / HANDOFF",LEFT(H22,11)="CONDITIONAL",LEFT(H22,5)="BLOCK"),"HANDOFF / CONDITIONAL — no instance coverage claim",IF(LEFT(H22,16)="NEEDS ASSESSMENT","NEEDS ASSESSMENT","N/A"))))</f>
        <v/>
      </c>
      <c r="S22" s="136">
        <f>IF(OR(B22="",F22=""),"",B22&amp;"|"&amp;F22)</f>
        <v/>
      </c>
    </row>
    <row r="23">
      <c r="A23" s="8" t="inlineStr">
        <is>
          <t>GR-0019</t>
        </is>
      </c>
      <c r="B23" s="8">
        <f>'04_SCOPE_CLASSIFICATION'!A6</f>
        <v/>
      </c>
      <c r="C23" s="8">
        <f>'04_SCOPE_CLASSIFICATION'!B6</f>
        <v/>
      </c>
      <c r="D23" s="8">
        <f>'04_SCOPE_CLASSIFICATION'!D6</f>
        <v/>
      </c>
      <c r="E23" s="8">
        <f>'04_SCOPE_CLASSIFICATION'!E6</f>
        <v/>
      </c>
      <c r="F23" s="8" t="inlineStr">
        <is>
          <t>AZC-A5</t>
        </is>
      </c>
      <c r="G23" s="8" t="inlineStr">
        <is>
          <t>Article 5 Prohibited Practices</t>
        </is>
      </c>
      <c r="H23" s="8">
        <f>IF('04_SCOPE_CLASSIFICATION'!B6="","NOT CONFIGURED",IF('04_SCOPE_CLASSIFICATION'!F6="No","NOT APPLICABLE — not AI system",IF('04_SCOPE_CLASSIFICATION'!N6="Needs assessment","NEEDS ASSESSMENT — Article 5 screen",IF(OR('04_SCOPE_CLASSIFICATION'!N6="Potential prohibited-practice route",'04_SCOPE_CLASSIFICATION'!N6="Future Article 5 transition route"),"BLOCK / HANDOFF — Article 5 route",IF('04_SCOPE_CLASSIFICATION'!N6="No current Article 5 trigger","SCREEN COMPLETE — no current trigger","NOT APPLICABLE")))))</f>
        <v/>
      </c>
      <c r="I23" s="8" t="inlineStr">
        <is>
          <t>Article 5 gate; component positive route escalates to parent.</t>
        </is>
      </c>
      <c r="J23" s="8" t="inlineStr">
        <is>
          <t>Article 5</t>
        </is>
      </c>
      <c r="K23" s="8" t="inlineStr">
        <is>
          <t>AZComply_Article5_Prohibited_Practices_Control_Workbook_2026-09-04.xlsx</t>
        </is>
      </c>
      <c r="L23" s="131" t="str"/>
      <c r="M23" s="131" t="inlineStr">
        <is>
          <t>Not started</t>
        </is>
      </c>
      <c r="N23" s="131" t="str"/>
      <c r="O23" s="131" t="str"/>
      <c r="P23" s="131" t="n"/>
      <c r="Q23" s="131" t="n"/>
      <c r="R23" s="136">
        <f>IF(B23="","",IF(OR(LEFT(H23,8)="REQUIRED",LEFT(H23,6)="SHARED"),IF(L23="","MISSING — pack instance ID",IF(P23="","MISSING — pack instance reference",IF(OR(H23="REQUIRED — component-scoped",LEFT(H23,6)="SHARED"),IF(Q23="","MISSING — explicit covered-object list",IF(ISNUMBER(SEARCH(B23,Q23)),"COVERED — exact shared/component route","MISSING — object not named in covered-object list")),IF(COUNTIF($L$5:$L$2000,L23)&gt;1,"BLOCK — duplicate instance ID on non-shared route","COVERED — exact route")))),IF(OR(LEFT(H23,18)="SCREEN / HANDOFF",LEFT(H23,11)="CONDITIONAL",LEFT(H23,5)="BLOCK"),"HANDOFF / CONDITIONAL — no instance coverage claim",IF(LEFT(H23,16)="NEEDS ASSESSMENT","NEEDS ASSESSMENT","N/A"))))</f>
        <v/>
      </c>
      <c r="S23" s="136">
        <f>IF(OR(B23="",F23=""),"",B23&amp;"|"&amp;F23)</f>
        <v/>
      </c>
    </row>
    <row r="24">
      <c r="A24" s="8" t="inlineStr">
        <is>
          <t>GR-0020</t>
        </is>
      </c>
      <c r="B24" s="8">
        <f>'04_SCOPE_CLASSIFICATION'!A6</f>
        <v/>
      </c>
      <c r="C24" s="8">
        <f>'04_SCOPE_CLASSIFICATION'!B6</f>
        <v/>
      </c>
      <c r="D24" s="8">
        <f>'04_SCOPE_CLASSIFICATION'!D6</f>
        <v/>
      </c>
      <c r="E24" s="8">
        <f>'04_SCOPE_CLASSIFICATION'!E6</f>
        <v/>
      </c>
      <c r="F24" s="8" t="inlineStr">
        <is>
          <t>AZC-TRANS</t>
        </is>
      </c>
      <c r="G24" s="8" t="inlineStr">
        <is>
          <t>Transparency &amp; Information</t>
        </is>
      </c>
      <c r="H24" s="8">
        <f>IF('04_SCOPE_CLASSIFICATION'!B6="","NOT CONFIGURED",IF(OR('04_SCOPE_CLASSIFICATION'!R6="Required",AND(OR('04_SCOPE_CLASSIFICATION'!O6="High-risk — Annex III",'04_SCOPE_CLASSIFICATION'!O6="High-risk — Annex I"),'04_SCOPE_CLASSIFICATION'!H6="Yes")),IF(E24="Parent dossier","REQUIRED — parent dossier",IF(E24="Separate dossier","REQUIRED — separate object",IF(E24="Component-scoped controls","REQUIRED — component-scoped",IF(E24="Shared parent controls","SHARED — parent dossier",IF(E24="Not separately assessed","SCREEN / HANDOFF — confirm parent coverage","NEEDS ASSESSMENT — dossier mode"))))),IF(AND(OR('04_SCOPE_CLASSIFICATION'!O6="High-risk — Annex III",'04_SCOPE_CLASSIFICATION'!O6="High-risk — Annex I"),'04_SCOPE_CLASSIFICATION'!I6="Yes",'04_SCOPE_CLASSIFICATION'!H6&lt;&gt;"Yes"),"SCREEN / HANDOFF — obtain provider Article 13 information",IF(OR('04_SCOPE_CLASSIFICATION'!R6="Needs assessment",'04_SCOPE_CLASSIFICATION'!O6="Needs assessment"),"NEEDS ASSESSMENT",IF('04_SCOPE_CLASSIFICATION'!R6="Potential exception / reduced disclosure","CONDITIONAL — exception / reduced disclosure evidence","NOT APPLICABLE")))))</f>
        <v/>
      </c>
      <c r="I24" s="8" t="inlineStr">
        <is>
          <t>Article 13 provider info + Article 50 transparency.</t>
        </is>
      </c>
      <c r="J24" s="8" t="inlineStr">
        <is>
          <t>Articles 13,50</t>
        </is>
      </c>
      <c r="K24" s="8" t="inlineStr">
        <is>
          <t>AZComply_Transparency_Information_Control_Workbook_2026-09-05.xlsx</t>
        </is>
      </c>
      <c r="L24" s="131" t="str"/>
      <c r="M24" s="131" t="inlineStr">
        <is>
          <t>Not started</t>
        </is>
      </c>
      <c r="N24" s="131" t="str"/>
      <c r="O24" s="131" t="str"/>
      <c r="P24" s="131" t="n"/>
      <c r="Q24" s="131" t="n"/>
      <c r="R24" s="136">
        <f>IF(B24="","",IF(OR(LEFT(H24,8)="REQUIRED",LEFT(H24,6)="SHARED"),IF(L24="","MISSING — pack instance ID",IF(P24="","MISSING — pack instance reference",IF(OR(H24="REQUIRED — component-scoped",LEFT(H24,6)="SHARED"),IF(Q24="","MISSING — explicit covered-object list",IF(ISNUMBER(SEARCH(B24,Q24)),"COVERED — exact shared/component route","MISSING — object not named in covered-object list")),IF(COUNTIF($L$5:$L$2000,L24)&gt;1,"BLOCK — duplicate instance ID on non-shared route","COVERED — exact route")))),IF(OR(LEFT(H24,18)="SCREEN / HANDOFF",LEFT(H24,11)="CONDITIONAL",LEFT(H24,5)="BLOCK"),"HANDOFF / CONDITIONAL — no instance coverage claim",IF(LEFT(H24,16)="NEEDS ASSESSMENT","NEEDS ASSESSMENT","N/A"))))</f>
        <v/>
      </c>
      <c r="S24" s="136">
        <f>IF(OR(B24="",F24=""),"",B24&amp;"|"&amp;F24)</f>
        <v/>
      </c>
    </row>
    <row r="25">
      <c r="A25" s="8" t="inlineStr">
        <is>
          <t>GR-0021</t>
        </is>
      </c>
      <c r="B25" s="8">
        <f>'04_SCOPE_CLASSIFICATION'!A6</f>
        <v/>
      </c>
      <c r="C25" s="8">
        <f>'04_SCOPE_CLASSIFICATION'!B6</f>
        <v/>
      </c>
      <c r="D25" s="8">
        <f>'04_SCOPE_CLASSIFICATION'!D6</f>
        <v/>
      </c>
      <c r="E25" s="8">
        <f>'04_SCOPE_CLASSIFICATION'!E6</f>
        <v/>
      </c>
      <c r="F25" s="8" t="inlineStr">
        <is>
          <t>AZC-DEP</t>
        </is>
      </c>
      <c r="G25" s="8" t="inlineStr">
        <is>
          <t>Deployer Obligations</t>
        </is>
      </c>
      <c r="H25" s="8">
        <f>IF('04_SCOPE_CLASSIFICATION'!B6="","NOT CONFIGURED",IF(AND('04_SCOPE_CLASSIFICATION'!I6="Yes",OR('04_SCOPE_CLASSIFICATION'!O6="High-risk — Annex III",'04_SCOPE_CLASSIFICATION'!O6="High-risk — Annex I")),IF(E25="Parent dossier","REQUIRED — parent dossier",IF(E25="Separate dossier","REQUIRED — separate object",IF(E25="Component-scoped controls","REQUIRED — component-scoped",IF(E25="Shared parent controls","SHARED — parent dossier",IF(E25="Not separately assessed","SCREEN / HANDOFF — confirm parent coverage","NEEDS ASSESSMENT — dossier mode"))))),IF(OR('04_SCOPE_CLASSIFICATION'!I6="Needs assessment",'04_SCOPE_CLASSIFICATION'!O6="Needs assessment"),"NEEDS ASSESSMENT","NOT APPLICABLE")))</f>
        <v/>
      </c>
      <c r="I25" s="8" t="inlineStr">
        <is>
          <t>High-risk deployer duties.</t>
        </is>
      </c>
      <c r="J25" s="8" t="inlineStr">
        <is>
          <t>Article 26</t>
        </is>
      </c>
      <c r="K25" s="8" t="inlineStr">
        <is>
          <t>AZComply_Deployer_Obligations_Control_Workbook_2026-09-04.xlsx</t>
        </is>
      </c>
      <c r="L25" s="131" t="str"/>
      <c r="M25" s="131" t="inlineStr">
        <is>
          <t>Not started</t>
        </is>
      </c>
      <c r="N25" s="131" t="str"/>
      <c r="O25" s="131" t="str"/>
      <c r="P25" s="131" t="n"/>
      <c r="Q25" s="131" t="n"/>
      <c r="R25" s="136">
        <f>IF(B25="","",IF(OR(LEFT(H25,8)="REQUIRED",LEFT(H25,6)="SHARED"),IF(L25="","MISSING — pack instance ID",IF(P25="","MISSING — pack instance reference",IF(OR(H25="REQUIRED — component-scoped",LEFT(H25,6)="SHARED"),IF(Q25="","MISSING — explicit covered-object list",IF(ISNUMBER(SEARCH(B25,Q25)),"COVERED — exact shared/component route","MISSING — object not named in covered-object list")),IF(COUNTIF($L$5:$L$2000,L25)&gt;1,"BLOCK — duplicate instance ID on non-shared route","COVERED — exact route")))),IF(OR(LEFT(H25,18)="SCREEN / HANDOFF",LEFT(H25,11)="CONDITIONAL",LEFT(H25,5)="BLOCK"),"HANDOFF / CONDITIONAL — no instance coverage claim",IF(LEFT(H25,16)="NEEDS ASSESSMENT","NEEDS ASSESSMENT","N/A"))))</f>
        <v/>
      </c>
      <c r="S25" s="136">
        <f>IF(OR(B25="",F25=""),"",B25&amp;"|"&amp;F25)</f>
        <v/>
      </c>
    </row>
    <row r="26">
      <c r="A26" s="8" t="inlineStr">
        <is>
          <t>GR-0022</t>
        </is>
      </c>
      <c r="B26" s="8">
        <f>'04_SCOPE_CLASSIFICATION'!A6</f>
        <v/>
      </c>
      <c r="C26" s="8">
        <f>'04_SCOPE_CLASSIFICATION'!B6</f>
        <v/>
      </c>
      <c r="D26" s="8">
        <f>'04_SCOPE_CLASSIFICATION'!D6</f>
        <v/>
      </c>
      <c r="E26" s="8">
        <f>'04_SCOPE_CLASSIFICATION'!E6</f>
        <v/>
      </c>
      <c r="F26" s="8" t="inlineStr">
        <is>
          <t>AZC-HO</t>
        </is>
      </c>
      <c r="G26" s="8" t="inlineStr">
        <is>
          <t>Human Oversight</t>
        </is>
      </c>
      <c r="H26" s="8">
        <f>IF('04_SCOPE_CLASSIFICATION'!B6="","NOT CONFIGURED",IF(AND(OR('04_SCOPE_CLASSIFICATION'!O6="High-risk — Annex III",'04_SCOPE_CLASSIFICATION'!O6="High-risk — Annex I"),OR('04_SCOPE_CLASSIFICATION'!H6="Yes",'04_SCOPE_CLASSIFICATION'!I6="Yes")),IF(E26="Parent dossier","REQUIRED — parent dossier",IF(E26="Separate dossier","REQUIRED — separate object",IF(E26="Component-scoped controls","REQUIRED — component-scoped",IF(E26="Shared parent controls","SHARED — parent dossier",IF(E26="Not separately assessed","SCREEN / HANDOFF — confirm parent coverage","NEEDS ASSESSMENT — dossier mode"))))),IF('04_SCOPE_CLASSIFICATION'!O6="Needs assessment","NEEDS ASSESSMENT","NOT APPLICABLE")))</f>
        <v/>
      </c>
      <c r="I26" s="8" t="inlineStr">
        <is>
          <t>High-risk provider/deployer human oversight.</t>
        </is>
      </c>
      <c r="J26" s="8" t="inlineStr">
        <is>
          <t>Articles 14,26(2)</t>
        </is>
      </c>
      <c r="K26" s="8" t="inlineStr">
        <is>
          <t>AZComply_Human_Oversight_Control_Workbook_2026-09-04.xlsx</t>
        </is>
      </c>
      <c r="L26" s="131" t="str"/>
      <c r="M26" s="131" t="inlineStr">
        <is>
          <t>Not started</t>
        </is>
      </c>
      <c r="N26" s="131" t="str"/>
      <c r="O26" s="131" t="str"/>
      <c r="P26" s="131" t="n"/>
      <c r="Q26" s="131" t="n"/>
      <c r="R26" s="136">
        <f>IF(B26="","",IF(OR(LEFT(H26,8)="REQUIRED",LEFT(H26,6)="SHARED"),IF(L26="","MISSING — pack instance ID",IF(P26="","MISSING — pack instance reference",IF(OR(H26="REQUIRED — component-scoped",LEFT(H26,6)="SHARED"),IF(Q26="","MISSING — explicit covered-object list",IF(ISNUMBER(SEARCH(B26,Q26)),"COVERED — exact shared/component route","MISSING — object not named in covered-object list")),IF(COUNTIF($L$5:$L$2000,L26)&gt;1,"BLOCK — duplicate instance ID on non-shared route","COVERED — exact route")))),IF(OR(LEFT(H26,18)="SCREEN / HANDOFF",LEFT(H26,11)="CONDITIONAL",LEFT(H26,5)="BLOCK"),"HANDOFF / CONDITIONAL — no instance coverage claim",IF(LEFT(H26,16)="NEEDS ASSESSMENT","NEEDS ASSESSMENT","N/A"))))</f>
        <v/>
      </c>
      <c r="S26" s="136">
        <f>IF(OR(B26="",F26=""),"",B26&amp;"|"&amp;F26)</f>
        <v/>
      </c>
    </row>
    <row r="27">
      <c r="A27" s="8" t="inlineStr">
        <is>
          <t>GR-0023</t>
        </is>
      </c>
      <c r="B27" s="8">
        <f>'04_SCOPE_CLASSIFICATION'!A6</f>
        <v/>
      </c>
      <c r="C27" s="8">
        <f>'04_SCOPE_CLASSIFICATION'!B6</f>
        <v/>
      </c>
      <c r="D27" s="8">
        <f>'04_SCOPE_CLASSIFICATION'!D6</f>
        <v/>
      </c>
      <c r="E27" s="8">
        <f>'04_SCOPE_CLASSIFICATION'!E6</f>
        <v/>
      </c>
      <c r="F27" s="8" t="inlineStr">
        <is>
          <t>AZC-RISK</t>
        </is>
      </c>
      <c r="G27" s="8" t="inlineStr">
        <is>
          <t>Risk Management System</t>
        </is>
      </c>
      <c r="H27" s="8">
        <f>IF('04_SCOPE_CLASSIFICATION'!B6="","NOT CONFIGURED",IF(OR('04_SCOPE_CLASSIFICATION'!O6="High-risk — Annex III",'04_SCOPE_CLASSIFICATION'!O6="High-risk — Annex I"),IF('04_SCOPE_CLASSIFICATION'!H6="Yes",IF(E27="Parent dossier","REQUIRED — parent dossier",IF(E27="Separate dossier","REQUIRED — separate object",IF(E27="Component-scoped controls","REQUIRED — component-scoped",IF(E27="Shared parent controls","SHARED — parent dossier",IF(E27="Not separately assessed","SCREEN / HANDOFF — confirm parent coverage","NEEDS ASSESSMENT — dossier mode"))))),IF('04_SCOPE_CLASSIFICATION'!I6="Yes","SCREEN / HANDOFF — provider-side evidence required",IF('04_SCOPE_CLASSIFICATION'!H6="Needs assessment","NEEDS ASSESSMENT — provider role","SCREEN / HANDOFF — identify responsible provider"))),IF('04_SCOPE_CLASSIFICATION'!O6="Needs assessment","NEEDS ASSESSMENT","NOT APPLICABLE")))</f>
        <v/>
      </c>
      <c r="I27" s="8" t="inlineStr">
        <is>
          <t>Provider-side high-risk pack; deployer uses handoff/provider evidence.</t>
        </is>
      </c>
      <c r="J27" s="8" t="inlineStr">
        <is>
          <t>Article 9</t>
        </is>
      </c>
      <c r="K27" s="8" t="inlineStr">
        <is>
          <t>AZComply_Risk_Management_System_Control_Workbook_2026-09-04.xlsx</t>
        </is>
      </c>
      <c r="L27" s="131" t="str"/>
      <c r="M27" s="131" t="inlineStr">
        <is>
          <t>Not started</t>
        </is>
      </c>
      <c r="N27" s="131" t="str"/>
      <c r="O27" s="131" t="str"/>
      <c r="P27" s="131" t="n"/>
      <c r="Q27" s="131" t="n"/>
      <c r="R27" s="136">
        <f>IF(B27="","",IF(OR(LEFT(H27,8)="REQUIRED",LEFT(H27,6)="SHARED"),IF(L27="","MISSING — pack instance ID",IF(P27="","MISSING — pack instance reference",IF(OR(H27="REQUIRED — component-scoped",LEFT(H27,6)="SHARED"),IF(Q27="","MISSING — explicit covered-object list",IF(ISNUMBER(SEARCH(B27,Q27)),"COVERED — exact shared/component route","MISSING — object not named in covered-object list")),IF(COUNTIF($L$5:$L$2000,L27)&gt;1,"BLOCK — duplicate instance ID on non-shared route","COVERED — exact route")))),IF(OR(LEFT(H27,18)="SCREEN / HANDOFF",LEFT(H27,11)="CONDITIONAL",LEFT(H27,5)="BLOCK"),"HANDOFF / CONDITIONAL — no instance coverage claim",IF(LEFT(H27,16)="NEEDS ASSESSMENT","NEEDS ASSESSMENT","N/A"))))</f>
        <v/>
      </c>
      <c r="S27" s="136">
        <f>IF(OR(B27="",F27=""),"",B27&amp;"|"&amp;F27)</f>
        <v/>
      </c>
    </row>
    <row r="28">
      <c r="A28" s="8" t="inlineStr">
        <is>
          <t>GR-0024</t>
        </is>
      </c>
      <c r="B28" s="8">
        <f>'04_SCOPE_CLASSIFICATION'!A6</f>
        <v/>
      </c>
      <c r="C28" s="8">
        <f>'04_SCOPE_CLASSIFICATION'!B6</f>
        <v/>
      </c>
      <c r="D28" s="8">
        <f>'04_SCOPE_CLASSIFICATION'!D6</f>
        <v/>
      </c>
      <c r="E28" s="8">
        <f>'04_SCOPE_CLASSIFICATION'!E6</f>
        <v/>
      </c>
      <c r="F28" s="8" t="inlineStr">
        <is>
          <t>AZC-DATA</t>
        </is>
      </c>
      <c r="G28" s="8" t="inlineStr">
        <is>
          <t>Data Governance</t>
        </is>
      </c>
      <c r="H28" s="8">
        <f>IF('04_SCOPE_CLASSIFICATION'!B6="","NOT CONFIGURED",IF(OR('04_SCOPE_CLASSIFICATION'!O6="High-risk — Annex III",'04_SCOPE_CLASSIFICATION'!O6="High-risk — Annex I"),IF('04_SCOPE_CLASSIFICATION'!H6="Yes",IF(E28="Parent dossier","REQUIRED — parent dossier",IF(E28="Separate dossier","REQUIRED — separate object",IF(E28="Component-scoped controls","REQUIRED — component-scoped",IF(E28="Shared parent controls","SHARED — parent dossier",IF(E28="Not separately assessed","SCREEN / HANDOFF — confirm parent coverage","NEEDS ASSESSMENT — dossier mode"))))),IF('04_SCOPE_CLASSIFICATION'!I6="Yes","SCREEN / HANDOFF — provider-side evidence required",IF('04_SCOPE_CLASSIFICATION'!H6="Needs assessment","NEEDS ASSESSMENT — provider role","SCREEN / HANDOFF — identify responsible provider"))),IF('04_SCOPE_CLASSIFICATION'!O6="Needs assessment","NEEDS ASSESSMENT","NOT APPLICABLE")))</f>
        <v/>
      </c>
      <c r="I28" s="8" t="inlineStr">
        <is>
          <t>Provider-side high-risk pack; deployer uses handoff/provider evidence.</t>
        </is>
      </c>
      <c r="J28" s="8" t="inlineStr">
        <is>
          <t>Article 10</t>
        </is>
      </c>
      <c r="K28" s="8" t="inlineStr">
        <is>
          <t>AZComply_Data_Governance_Control_Workbook_2026-09-04.xlsx</t>
        </is>
      </c>
      <c r="L28" s="131" t="str"/>
      <c r="M28" s="131" t="inlineStr">
        <is>
          <t>Not started</t>
        </is>
      </c>
      <c r="N28" s="131" t="str"/>
      <c r="O28" s="131" t="str"/>
      <c r="P28" s="131" t="n"/>
      <c r="Q28" s="131" t="n"/>
      <c r="R28" s="136">
        <f>IF(B28="","",IF(OR(LEFT(H28,8)="REQUIRED",LEFT(H28,6)="SHARED"),IF(L28="","MISSING — pack instance ID",IF(P28="","MISSING — pack instance reference",IF(OR(H28="REQUIRED — component-scoped",LEFT(H28,6)="SHARED"),IF(Q28="","MISSING — explicit covered-object list",IF(ISNUMBER(SEARCH(B28,Q28)),"COVERED — exact shared/component route","MISSING — object not named in covered-object list")),IF(COUNTIF($L$5:$L$2000,L28)&gt;1,"BLOCK — duplicate instance ID on non-shared route","COVERED — exact route")))),IF(OR(LEFT(H28,18)="SCREEN / HANDOFF",LEFT(H28,11)="CONDITIONAL",LEFT(H28,5)="BLOCK"),"HANDOFF / CONDITIONAL — no instance coverage claim",IF(LEFT(H28,16)="NEEDS ASSESSMENT","NEEDS ASSESSMENT","N/A"))))</f>
        <v/>
      </c>
      <c r="S28" s="136">
        <f>IF(OR(B28="",F28=""),"",B28&amp;"|"&amp;F28)</f>
        <v/>
      </c>
    </row>
    <row r="29">
      <c r="A29" s="8" t="inlineStr">
        <is>
          <t>GR-0025</t>
        </is>
      </c>
      <c r="B29" s="8">
        <f>'04_SCOPE_CLASSIFICATION'!A6</f>
        <v/>
      </c>
      <c r="C29" s="8">
        <f>'04_SCOPE_CLASSIFICATION'!B6</f>
        <v/>
      </c>
      <c r="D29" s="8">
        <f>'04_SCOPE_CLASSIFICATION'!D6</f>
        <v/>
      </c>
      <c r="E29" s="8">
        <f>'04_SCOPE_CLASSIFICATION'!E6</f>
        <v/>
      </c>
      <c r="F29" s="8" t="inlineStr">
        <is>
          <t>AZC-TECH</t>
        </is>
      </c>
      <c r="G29" s="8" t="inlineStr">
        <is>
          <t>Technical Documentation</t>
        </is>
      </c>
      <c r="H29" s="8">
        <f>IF('04_SCOPE_CLASSIFICATION'!B6="","NOT CONFIGURED",IF(OR('04_SCOPE_CLASSIFICATION'!O6="High-risk — Annex III",'04_SCOPE_CLASSIFICATION'!O6="High-risk — Annex I"),IF('04_SCOPE_CLASSIFICATION'!H6="Yes",IF(E29="Parent dossier","REQUIRED — parent dossier",IF(E29="Separate dossier","REQUIRED — separate object",IF(E29="Component-scoped controls","REQUIRED — component-scoped",IF(E29="Shared parent controls","SHARED — parent dossier",IF(E29="Not separately assessed","SCREEN / HANDOFF — confirm parent coverage","NEEDS ASSESSMENT — dossier mode"))))),IF('04_SCOPE_CLASSIFICATION'!I6="Yes","SCREEN / HANDOFF — provider-side evidence required",IF('04_SCOPE_CLASSIFICATION'!H6="Needs assessment","NEEDS ASSESSMENT — provider role","SCREEN / HANDOFF — identify responsible provider"))),IF('04_SCOPE_CLASSIFICATION'!O6="Needs assessment","NEEDS ASSESSMENT","NOT APPLICABLE")))</f>
        <v/>
      </c>
      <c r="I29" s="8" t="inlineStr">
        <is>
          <t>Provider-side high-risk pack; deployer uses handoff/provider evidence.</t>
        </is>
      </c>
      <c r="J29" s="8" t="inlineStr">
        <is>
          <t>Article 11 / Annex IV</t>
        </is>
      </c>
      <c r="K29" s="8" t="inlineStr">
        <is>
          <t>AZComply_Technical_Documentation_Control_Workbook_2026-09-04.xlsx</t>
        </is>
      </c>
      <c r="L29" s="131" t="str"/>
      <c r="M29" s="131" t="inlineStr">
        <is>
          <t>Not started</t>
        </is>
      </c>
      <c r="N29" s="131" t="str"/>
      <c r="O29" s="131" t="str"/>
      <c r="P29" s="131" t="n"/>
      <c r="Q29" s="131" t="n"/>
      <c r="R29" s="136">
        <f>IF(B29="","",IF(OR(LEFT(H29,8)="REQUIRED",LEFT(H29,6)="SHARED"),IF(L29="","MISSING — pack instance ID",IF(P29="","MISSING — pack instance reference",IF(OR(H29="REQUIRED — component-scoped",LEFT(H29,6)="SHARED"),IF(Q29="","MISSING — explicit covered-object list",IF(ISNUMBER(SEARCH(B29,Q29)),"COVERED — exact shared/component route","MISSING — object not named in covered-object list")),IF(COUNTIF($L$5:$L$2000,L29)&gt;1,"BLOCK — duplicate instance ID on non-shared route","COVERED — exact route")))),IF(OR(LEFT(H29,18)="SCREEN / HANDOFF",LEFT(H29,11)="CONDITIONAL",LEFT(H29,5)="BLOCK"),"HANDOFF / CONDITIONAL — no instance coverage claim",IF(LEFT(H29,16)="NEEDS ASSESSMENT","NEEDS ASSESSMENT","N/A"))))</f>
        <v/>
      </c>
      <c r="S29" s="136">
        <f>IF(OR(B29="",F29=""),"",B29&amp;"|"&amp;F29)</f>
        <v/>
      </c>
    </row>
    <row r="30">
      <c r="A30" s="8" t="inlineStr">
        <is>
          <t>GR-0026</t>
        </is>
      </c>
      <c r="B30" s="8">
        <f>'04_SCOPE_CLASSIFICATION'!A6</f>
        <v/>
      </c>
      <c r="C30" s="8">
        <f>'04_SCOPE_CLASSIFICATION'!B6</f>
        <v/>
      </c>
      <c r="D30" s="8">
        <f>'04_SCOPE_CLASSIFICATION'!D6</f>
        <v/>
      </c>
      <c r="E30" s="8">
        <f>'04_SCOPE_CLASSIFICATION'!E6</f>
        <v/>
      </c>
      <c r="F30" s="8" t="inlineStr">
        <is>
          <t>AZC-QMS</t>
        </is>
      </c>
      <c r="G30" s="8" t="inlineStr">
        <is>
          <t>Quality Management System</t>
        </is>
      </c>
      <c r="H30" s="8">
        <f>IF('04_SCOPE_CLASSIFICATION'!B6="","NOT CONFIGURED",IF(OR('04_SCOPE_CLASSIFICATION'!O6="High-risk — Annex III",'04_SCOPE_CLASSIFICATION'!O6="High-risk — Annex I"),IF('04_SCOPE_CLASSIFICATION'!H6="Yes",IF(E30="Parent dossier","REQUIRED — parent dossier",IF(E30="Separate dossier","REQUIRED — separate object",IF(E30="Component-scoped controls","REQUIRED — component-scoped",IF(E30="Shared parent controls","SHARED — parent dossier",IF(E30="Not separately assessed","SCREEN / HANDOFF — confirm parent coverage","NEEDS ASSESSMENT — dossier mode"))))),IF('04_SCOPE_CLASSIFICATION'!I6="Yes","SCREEN / HANDOFF — provider-side evidence required",IF('04_SCOPE_CLASSIFICATION'!H6="Needs assessment","NEEDS ASSESSMENT — provider role","SCREEN / HANDOFF — identify responsible provider"))),IF('04_SCOPE_CLASSIFICATION'!O6="Needs assessment","NEEDS ASSESSMENT","NOT APPLICABLE")))</f>
        <v/>
      </c>
      <c r="I30" s="8" t="inlineStr">
        <is>
          <t>Provider-side high-risk pack; deployer uses handoff/provider evidence.</t>
        </is>
      </c>
      <c r="J30" s="8" t="inlineStr">
        <is>
          <t>Article 17</t>
        </is>
      </c>
      <c r="K30" s="8" t="inlineStr">
        <is>
          <t>AZComply_Quality_Management_System_Control_Workbook_2026-09-04.xlsx</t>
        </is>
      </c>
      <c r="L30" s="131" t="str"/>
      <c r="M30" s="131" t="inlineStr">
        <is>
          <t>Not started</t>
        </is>
      </c>
      <c r="N30" s="131" t="str"/>
      <c r="O30" s="131" t="str"/>
      <c r="P30" s="131" t="n"/>
      <c r="Q30" s="131" t="n"/>
      <c r="R30" s="136">
        <f>IF(B30="","",IF(OR(LEFT(H30,8)="REQUIRED",LEFT(H30,6)="SHARED"),IF(L30="","MISSING — pack instance ID",IF(P30="","MISSING — pack instance reference",IF(OR(H30="REQUIRED — component-scoped",LEFT(H30,6)="SHARED"),IF(Q30="","MISSING — explicit covered-object list",IF(ISNUMBER(SEARCH(B30,Q30)),"COVERED — exact shared/component route","MISSING — object not named in covered-object list")),IF(COUNTIF($L$5:$L$2000,L30)&gt;1,"BLOCK — duplicate instance ID on non-shared route","COVERED — exact route")))),IF(OR(LEFT(H30,18)="SCREEN / HANDOFF",LEFT(H30,11)="CONDITIONAL",LEFT(H30,5)="BLOCK"),"HANDOFF / CONDITIONAL — no instance coverage claim",IF(LEFT(H30,16)="NEEDS ASSESSMENT","NEEDS ASSESSMENT","N/A"))))</f>
        <v/>
      </c>
      <c r="S30" s="136">
        <f>IF(OR(B30="",F30=""),"",B30&amp;"|"&amp;F30)</f>
        <v/>
      </c>
    </row>
    <row r="31">
      <c r="A31" s="8" t="inlineStr">
        <is>
          <t>GR-0027</t>
        </is>
      </c>
      <c r="B31" s="8">
        <f>'04_SCOPE_CLASSIFICATION'!A6</f>
        <v/>
      </c>
      <c r="C31" s="8">
        <f>'04_SCOPE_CLASSIFICATION'!B6</f>
        <v/>
      </c>
      <c r="D31" s="8">
        <f>'04_SCOPE_CLASSIFICATION'!D6</f>
        <v/>
      </c>
      <c r="E31" s="8">
        <f>'04_SCOPE_CLASSIFICATION'!E6</f>
        <v/>
      </c>
      <c r="F31" s="8" t="inlineStr">
        <is>
          <t>AZC-ARS</t>
        </is>
      </c>
      <c r="G31" s="8" t="inlineStr">
        <is>
          <t>Accuracy, Robustness &amp; Cybersecurity</t>
        </is>
      </c>
      <c r="H31" s="8">
        <f>IF('04_SCOPE_CLASSIFICATION'!B6="","NOT CONFIGURED",IF(OR('04_SCOPE_CLASSIFICATION'!O6="High-risk — Annex III",'04_SCOPE_CLASSIFICATION'!O6="High-risk — Annex I"),IF('04_SCOPE_CLASSIFICATION'!H6="Yes",IF(E31="Parent dossier","REQUIRED — parent dossier",IF(E31="Separate dossier","REQUIRED — separate object",IF(E31="Component-scoped controls","REQUIRED — component-scoped",IF(E31="Shared parent controls","SHARED — parent dossier",IF(E31="Not separately assessed","SCREEN / HANDOFF — confirm parent coverage","NEEDS ASSESSMENT — dossier mode"))))),IF('04_SCOPE_CLASSIFICATION'!I6="Yes","SCREEN / HANDOFF — provider-side evidence required",IF('04_SCOPE_CLASSIFICATION'!H6="Needs assessment","NEEDS ASSESSMENT — provider role","SCREEN / HANDOFF — identify responsible provider"))),IF('04_SCOPE_CLASSIFICATION'!O6="Needs assessment","NEEDS ASSESSMENT","NOT APPLICABLE")))</f>
        <v/>
      </c>
      <c r="I31" s="8" t="inlineStr">
        <is>
          <t>Provider-side high-risk pack; deployer uses handoff/provider evidence.</t>
        </is>
      </c>
      <c r="J31" s="8" t="inlineStr">
        <is>
          <t>Article 15</t>
        </is>
      </c>
      <c r="K31" s="8" t="inlineStr">
        <is>
          <t>AZComply_Accuracy_Robustness_Cybersecurity_Control_Workbook_2026-09-04.xlsx</t>
        </is>
      </c>
      <c r="L31" s="131" t="str"/>
      <c r="M31" s="131" t="inlineStr">
        <is>
          <t>Not started</t>
        </is>
      </c>
      <c r="N31" s="131" t="str"/>
      <c r="O31" s="131" t="str"/>
      <c r="P31" s="131" t="n"/>
      <c r="Q31" s="131" t="n"/>
      <c r="R31" s="136">
        <f>IF(B31="","",IF(OR(LEFT(H31,8)="REQUIRED",LEFT(H31,6)="SHARED"),IF(L31="","MISSING — pack instance ID",IF(P31="","MISSING — pack instance reference",IF(OR(H31="REQUIRED — component-scoped",LEFT(H31,6)="SHARED"),IF(Q31="","MISSING — explicit covered-object list",IF(ISNUMBER(SEARCH(B31,Q31)),"COVERED — exact shared/component route","MISSING — object not named in covered-object list")),IF(COUNTIF($L$5:$L$2000,L31)&gt;1,"BLOCK — duplicate instance ID on non-shared route","COVERED — exact route")))),IF(OR(LEFT(H31,18)="SCREEN / HANDOFF",LEFT(H31,11)="CONDITIONAL",LEFT(H31,5)="BLOCK"),"HANDOFF / CONDITIONAL — no instance coverage claim",IF(LEFT(H31,16)="NEEDS ASSESSMENT","NEEDS ASSESSMENT","N/A"))))</f>
        <v/>
      </c>
      <c r="S31" s="136">
        <f>IF(OR(B31="",F31=""),"",B31&amp;"|"&amp;F31)</f>
        <v/>
      </c>
    </row>
    <row r="32">
      <c r="A32" s="8" t="inlineStr">
        <is>
          <t>GR-0028</t>
        </is>
      </c>
      <c r="B32" s="8">
        <f>'04_SCOPE_CLASSIFICATION'!A6</f>
        <v/>
      </c>
      <c r="C32" s="8">
        <f>'04_SCOPE_CLASSIFICATION'!B6</f>
        <v/>
      </c>
      <c r="D32" s="8">
        <f>'04_SCOPE_CLASSIFICATION'!D6</f>
        <v/>
      </c>
      <c r="E32" s="8">
        <f>'04_SCOPE_CLASSIFICATION'!E6</f>
        <v/>
      </c>
      <c r="F32" s="8" t="inlineStr">
        <is>
          <t>AZC-LOG</t>
        </is>
      </c>
      <c r="G32" s="8" t="inlineStr">
        <is>
          <t>Logging &amp; Record-Keeping</t>
        </is>
      </c>
      <c r="H32" s="8">
        <f>IF('04_SCOPE_CLASSIFICATION'!B6="","NOT CONFIGURED",IF(AND(OR('04_SCOPE_CLASSIFICATION'!O6="High-risk — Annex III",'04_SCOPE_CLASSIFICATION'!O6="High-risk — Annex I"),OR('04_SCOPE_CLASSIFICATION'!H6="Yes",'04_SCOPE_CLASSIFICATION'!I6="Yes")),IF(E32="Parent dossier","REQUIRED — parent dossier",IF(E32="Separate dossier","REQUIRED — separate object",IF(E32="Component-scoped controls","REQUIRED — component-scoped",IF(E32="Shared parent controls","SHARED — parent dossier",IF(E32="Not separately assessed","SCREEN / HANDOFF — confirm parent coverage","NEEDS ASSESSMENT — dossier mode"))))),IF('04_SCOPE_CLASSIFICATION'!O6="Needs assessment","NEEDS ASSESSMENT","NOT APPLICABLE")))</f>
        <v/>
      </c>
      <c r="I32" s="8" t="inlineStr">
        <is>
          <t>High-risk logging spans provider/deployer roles.</t>
        </is>
      </c>
      <c r="J32" s="8" t="inlineStr">
        <is>
          <t>Articles 12,19,26</t>
        </is>
      </c>
      <c r="K32" s="8" t="inlineStr">
        <is>
          <t>AZComply_Logging_Record_Keeping_Control_Workbook_2026-09-05.xlsx</t>
        </is>
      </c>
      <c r="L32" s="131" t="str"/>
      <c r="M32" s="131" t="inlineStr">
        <is>
          <t>Not started</t>
        </is>
      </c>
      <c r="N32" s="131" t="str"/>
      <c r="O32" s="131" t="str"/>
      <c r="P32" s="131" t="n"/>
      <c r="Q32" s="131" t="n"/>
      <c r="R32" s="136">
        <f>IF(B32="","",IF(OR(LEFT(H32,8)="REQUIRED",LEFT(H32,6)="SHARED"),IF(L32="","MISSING — pack instance ID",IF(P32="","MISSING — pack instance reference",IF(OR(H32="REQUIRED — component-scoped",LEFT(H32,6)="SHARED"),IF(Q32="","MISSING — explicit covered-object list",IF(ISNUMBER(SEARCH(B32,Q32)),"COVERED — exact shared/component route","MISSING — object not named in covered-object list")),IF(COUNTIF($L$5:$L$2000,L32)&gt;1,"BLOCK — duplicate instance ID on non-shared route","COVERED — exact route")))),IF(OR(LEFT(H32,18)="SCREEN / HANDOFF",LEFT(H32,11)="CONDITIONAL",LEFT(H32,5)="BLOCK"),"HANDOFF / CONDITIONAL — no instance coverage claim",IF(LEFT(H32,16)="NEEDS ASSESSMENT","NEEDS ASSESSMENT","N/A"))))</f>
        <v/>
      </c>
      <c r="S32" s="136">
        <f>IF(OR(B32="",F32=""),"",B32&amp;"|"&amp;F32)</f>
        <v/>
      </c>
    </row>
    <row r="33">
      <c r="A33" s="8" t="inlineStr">
        <is>
          <t>GR-0029</t>
        </is>
      </c>
      <c r="B33" s="8">
        <f>'04_SCOPE_CLASSIFICATION'!A6</f>
        <v/>
      </c>
      <c r="C33" s="8">
        <f>'04_SCOPE_CLASSIFICATION'!B6</f>
        <v/>
      </c>
      <c r="D33" s="8">
        <f>'04_SCOPE_CLASSIFICATION'!D6</f>
        <v/>
      </c>
      <c r="E33" s="8">
        <f>'04_SCOPE_CLASSIFICATION'!E6</f>
        <v/>
      </c>
      <c r="F33" s="8" t="inlineStr">
        <is>
          <t>AZC-TRAIN</t>
        </is>
      </c>
      <c r="G33" s="8" t="inlineStr">
        <is>
          <t>AI Literacy, Training &amp; Competence</t>
        </is>
      </c>
      <c r="H33" s="8">
        <f>IF('04_SCOPE_CLASSIFICATION'!B6="","NOT CONFIGURED",IF('04_SCOPE_CLASSIFICATION'!W6="Required",IF(E33="Parent dossier","REQUIRED — parent dossier",IF(E33="Separate dossier","REQUIRED — separate object",IF(E33="Component-scoped controls","REQUIRED — component-scoped",IF(E33="Shared parent controls","SHARED — parent dossier",IF(E33="Not separately assessed","SCREEN / HANDOFF — confirm parent coverage","NEEDS ASSESSMENT — dossier mode"))))),IF('04_SCOPE_CLASSIFICATION'!W6="Needs assessment","NEEDS ASSESSMENT","NOT APPLICABLE")))</f>
        <v/>
      </c>
      <c r="I33" s="8" t="inlineStr">
        <is>
          <t>Article 4 / high-risk oversight training.</t>
        </is>
      </c>
      <c r="J33" s="8" t="inlineStr">
        <is>
          <t>Articles 4,26(2)</t>
        </is>
      </c>
      <c r="K33" s="8" t="inlineStr">
        <is>
          <t>AZComply_AI_Literacy_Training_Competence_Control_Workbook_2026-09-05.xlsx</t>
        </is>
      </c>
      <c r="L33" s="131" t="str"/>
      <c r="M33" s="131" t="inlineStr">
        <is>
          <t>Not started</t>
        </is>
      </c>
      <c r="N33" s="131" t="str"/>
      <c r="O33" s="131" t="str"/>
      <c r="P33" s="131" t="n"/>
      <c r="Q33" s="131" t="n"/>
      <c r="R33" s="136">
        <f>IF(B33="","",IF(OR(LEFT(H33,8)="REQUIRED",LEFT(H33,6)="SHARED"),IF(L33="","MISSING — pack instance ID",IF(P33="","MISSING — pack instance reference",IF(OR(H33="REQUIRED — component-scoped",LEFT(H33,6)="SHARED"),IF(Q33="","MISSING — explicit covered-object list",IF(ISNUMBER(SEARCH(B33,Q33)),"COVERED — exact shared/component route","MISSING — object not named in covered-object list")),IF(COUNTIF($L$5:$L$2000,L33)&gt;1,"BLOCK — duplicate instance ID on non-shared route","COVERED — exact route")))),IF(OR(LEFT(H33,18)="SCREEN / HANDOFF",LEFT(H33,11)="CONDITIONAL",LEFT(H33,5)="BLOCK"),"HANDOFF / CONDITIONAL — no instance coverage claim",IF(LEFT(H33,16)="NEEDS ASSESSMENT","NEEDS ASSESSMENT","N/A"))))</f>
        <v/>
      </c>
      <c r="S33" s="136">
        <f>IF(OR(B33="",F33=""),"",B33&amp;"|"&amp;F33)</f>
        <v/>
      </c>
    </row>
    <row r="34">
      <c r="A34" s="8" t="inlineStr">
        <is>
          <t>GR-0030</t>
        </is>
      </c>
      <c r="B34" s="8">
        <f>'04_SCOPE_CLASSIFICATION'!A6</f>
        <v/>
      </c>
      <c r="C34" s="8">
        <f>'04_SCOPE_CLASSIFICATION'!B6</f>
        <v/>
      </c>
      <c r="D34" s="8">
        <f>'04_SCOPE_CLASSIFICATION'!D6</f>
        <v/>
      </c>
      <c r="E34" s="8">
        <f>'04_SCOPE_CLASSIFICATION'!E6</f>
        <v/>
      </c>
      <c r="F34" s="8" t="inlineStr">
        <is>
          <t>AZC-FRIA</t>
        </is>
      </c>
      <c r="G34" s="8" t="inlineStr">
        <is>
          <t>Fundamental Rights Impact Assessment</t>
        </is>
      </c>
      <c r="H34" s="8">
        <f>IF('04_SCOPE_CLASSIFICATION'!B6="","NOT CONFIGURED",IF('04_SCOPE_CLASSIFICATION'!S6="Required",IF(E34="Parent dossier","REQUIRED — parent dossier",IF(E34="Separate dossier","REQUIRED — separate object",IF(E34="Component-scoped controls","REQUIRED — component-scoped",IF(E34="Shared parent controls","SHARED — parent dossier",IF(E34="Not separately assessed","SCREEN / HANDOFF — confirm parent coverage","NEEDS ASSESSMENT — dossier mode"))))),IF('04_SCOPE_CLASSIFICATION'!S6="Potentially reusable / exempt route","CONDITIONAL — reuse/exemption review",IF('04_SCOPE_CLASSIFICATION'!S6="Needs assessment","NEEDS ASSESSMENT","NOT APPLICABLE"))))</f>
        <v/>
      </c>
      <c r="I34" s="8" t="inlineStr">
        <is>
          <t>FRIA use/deployer route.</t>
        </is>
      </c>
      <c r="J34" s="8" t="inlineStr">
        <is>
          <t>Article 27 / Art.5(2)</t>
        </is>
      </c>
      <c r="K34" s="8" t="inlineStr">
        <is>
          <t>AZComply_Fundamental_Rights_Impact_Assessment_Control_Workbook_2026-09-05.xlsx</t>
        </is>
      </c>
      <c r="L34" s="131" t="str"/>
      <c r="M34" s="131" t="inlineStr">
        <is>
          <t>Not started</t>
        </is>
      </c>
      <c r="N34" s="131" t="str"/>
      <c r="O34" s="131" t="str"/>
      <c r="P34" s="131" t="n"/>
      <c r="Q34" s="131" t="n"/>
      <c r="R34" s="136">
        <f>IF(B34="","",IF(OR(LEFT(H34,8)="REQUIRED",LEFT(H34,6)="SHARED"),IF(L34="","MISSING — pack instance ID",IF(P34="","MISSING — pack instance reference",IF(OR(H34="REQUIRED — component-scoped",LEFT(H34,6)="SHARED"),IF(Q34="","MISSING — explicit covered-object list",IF(ISNUMBER(SEARCH(B34,Q34)),"COVERED — exact shared/component route","MISSING — object not named in covered-object list")),IF(COUNTIF($L$5:$L$2000,L34)&gt;1,"BLOCK — duplicate instance ID on non-shared route","COVERED — exact route")))),IF(OR(LEFT(H34,18)="SCREEN / HANDOFF",LEFT(H34,11)="CONDITIONAL",LEFT(H34,5)="BLOCK"),"HANDOFF / CONDITIONAL — no instance coverage claim",IF(LEFT(H34,16)="NEEDS ASSESSMENT","NEEDS ASSESSMENT","N/A"))))</f>
        <v/>
      </c>
      <c r="S34" s="136">
        <f>IF(OR(B34="",F34=""),"",B34&amp;"|"&amp;F34)</f>
        <v/>
      </c>
    </row>
    <row r="35">
      <c r="A35" s="8" t="inlineStr">
        <is>
          <t>GR-0031</t>
        </is>
      </c>
      <c r="B35" s="8">
        <f>'04_SCOPE_CLASSIFICATION'!A6</f>
        <v/>
      </c>
      <c r="C35" s="8">
        <f>'04_SCOPE_CLASSIFICATION'!B6</f>
        <v/>
      </c>
      <c r="D35" s="8">
        <f>'04_SCOPE_CLASSIFICATION'!D6</f>
        <v/>
      </c>
      <c r="E35" s="8">
        <f>'04_SCOPE_CLASSIFICATION'!E6</f>
        <v/>
      </c>
      <c r="F35" s="8" t="inlineStr">
        <is>
          <t>AZC-REG</t>
        </is>
      </c>
      <c r="G35" s="8" t="inlineStr">
        <is>
          <t>EU AI Database Registration</t>
        </is>
      </c>
      <c r="H35" s="8">
        <f>IF('04_SCOPE_CLASSIFICATION'!B6="","NOT CONFIGURED",IF(LEFT('04_SCOPE_CLASSIFICATION'!T6,8)="Required",IF(E35="Parent dossier","REQUIRED — parent dossier",IF(E35="Separate dossier","REQUIRED — separate object",IF(E35="Component-scoped controls","REQUIRED — component-scoped",IF(E35="Shared parent controls","SHARED — parent dossier",IF(E35="Not separately assessed","SCREEN / HANDOFF — confirm parent coverage","NEEDS ASSESSMENT — dossier mode"))))),IF('04_SCOPE_CLASSIFICATION'!T6="Needs assessment","NEEDS ASSESSMENT","NOT APPLICABLE")))</f>
        <v/>
      </c>
      <c r="I35" s="8" t="inlineStr">
        <is>
          <t>EU/secure/national registration routing.</t>
        </is>
      </c>
      <c r="J35" s="8" t="inlineStr">
        <is>
          <t>Articles 49,71</t>
        </is>
      </c>
      <c r="K35" s="8" t="inlineStr">
        <is>
          <t>AZComply_EU_AI_Database_Registration_Control_Workbook_2026-09-05.xlsx</t>
        </is>
      </c>
      <c r="L35" s="131" t="str"/>
      <c r="M35" s="131" t="inlineStr">
        <is>
          <t>Not started</t>
        </is>
      </c>
      <c r="N35" s="131" t="str"/>
      <c r="O35" s="131" t="str"/>
      <c r="P35" s="131" t="n"/>
      <c r="Q35" s="131" t="n"/>
      <c r="R35" s="136">
        <f>IF(B35="","",IF(OR(LEFT(H35,8)="REQUIRED",LEFT(H35,6)="SHARED"),IF(L35="","MISSING — pack instance ID",IF(P35="","MISSING — pack instance reference",IF(OR(H35="REQUIRED — component-scoped",LEFT(H35,6)="SHARED"),IF(Q35="","MISSING — explicit covered-object list",IF(ISNUMBER(SEARCH(B35,Q35)),"COVERED — exact shared/component route","MISSING — object not named in covered-object list")),IF(COUNTIF($L$5:$L$2000,L35)&gt;1,"BLOCK — duplicate instance ID on non-shared route","COVERED — exact route")))),IF(OR(LEFT(H35,18)="SCREEN / HANDOFF",LEFT(H35,11)="CONDITIONAL",LEFT(H35,5)="BLOCK"),"HANDOFF / CONDITIONAL — no instance coverage claim",IF(LEFT(H35,16)="NEEDS ASSESSMENT","NEEDS ASSESSMENT","N/A"))))</f>
        <v/>
      </c>
      <c r="S35" s="136">
        <f>IF(OR(B35="",F35=""),"",B35&amp;"|"&amp;F35)</f>
        <v/>
      </c>
    </row>
    <row r="36">
      <c r="A36" s="8" t="inlineStr">
        <is>
          <t>GR-0032</t>
        </is>
      </c>
      <c r="B36" s="8">
        <f>'04_SCOPE_CLASSIFICATION'!A6</f>
        <v/>
      </c>
      <c r="C36" s="8">
        <f>'04_SCOPE_CLASSIFICATION'!B6</f>
        <v/>
      </c>
      <c r="D36" s="8">
        <f>'04_SCOPE_CLASSIFICATION'!D6</f>
        <v/>
      </c>
      <c r="E36" s="8">
        <f>'04_SCOPE_CLASSIFICATION'!E6</f>
        <v/>
      </c>
      <c r="F36" s="8" t="inlineStr">
        <is>
          <t>AZC-PMS</t>
        </is>
      </c>
      <c r="G36" s="8" t="inlineStr">
        <is>
          <t>Post-Market Monitoring</t>
        </is>
      </c>
      <c r="H36" s="8">
        <f>IF('04_SCOPE_CLASSIFICATION'!B6="","NOT CONFIGURED",IF(OR('04_SCOPE_CLASSIFICATION'!O6="High-risk — Annex III",'04_SCOPE_CLASSIFICATION'!O6="High-risk — Annex I"),IF('04_SCOPE_CLASSIFICATION'!H6="Yes",IF(E36="Parent dossier","REQUIRED — parent dossier",IF(E36="Separate dossier","REQUIRED — separate object",IF(E36="Component-scoped controls","REQUIRED — component-scoped",IF(E36="Shared parent controls","SHARED — parent dossier",IF(E36="Not separately assessed","SCREEN / HANDOFF — confirm parent coverage","NEEDS ASSESSMENT — dossier mode"))))),IF('04_SCOPE_CLASSIFICATION'!I6="Yes","SCREEN / HANDOFF — provider-side evidence required",IF('04_SCOPE_CLASSIFICATION'!H6="Needs assessment","NEEDS ASSESSMENT — provider role","SCREEN / HANDOFF — identify responsible provider"))),IF('04_SCOPE_CLASSIFICATION'!O6="Needs assessment","NEEDS ASSESSMENT","NOT APPLICABLE")))</f>
        <v/>
      </c>
      <c r="I36" s="8" t="inlineStr">
        <is>
          <t>Provider-side high-risk pack; deployer uses handoff/provider evidence.</t>
        </is>
      </c>
      <c r="J36" s="8" t="inlineStr">
        <is>
          <t>Article 72</t>
        </is>
      </c>
      <c r="K36" s="8" t="inlineStr">
        <is>
          <t>AZComply_Post_Market_Monitoring_Control_Workbook_2026-09-04.xlsx</t>
        </is>
      </c>
      <c r="L36" s="131" t="str"/>
      <c r="M36" s="131" t="inlineStr">
        <is>
          <t>Not started</t>
        </is>
      </c>
      <c r="N36" s="131" t="str"/>
      <c r="O36" s="131" t="str"/>
      <c r="P36" s="131" t="n"/>
      <c r="Q36" s="131" t="n"/>
      <c r="R36" s="136">
        <f>IF(B36="","",IF(OR(LEFT(H36,8)="REQUIRED",LEFT(H36,6)="SHARED"),IF(L36="","MISSING — pack instance ID",IF(P36="","MISSING — pack instance reference",IF(OR(H36="REQUIRED — component-scoped",LEFT(H36,6)="SHARED"),IF(Q36="","MISSING — explicit covered-object list",IF(ISNUMBER(SEARCH(B36,Q36)),"COVERED — exact shared/component route","MISSING — object not named in covered-object list")),IF(COUNTIF($L$5:$L$2000,L36)&gt;1,"BLOCK — duplicate instance ID on non-shared route","COVERED — exact route")))),IF(OR(LEFT(H36,18)="SCREEN / HANDOFF",LEFT(H36,11)="CONDITIONAL",LEFT(H36,5)="BLOCK"),"HANDOFF / CONDITIONAL — no instance coverage claim",IF(LEFT(H36,16)="NEEDS ASSESSMENT","NEEDS ASSESSMENT","N/A"))))</f>
        <v/>
      </c>
      <c r="S36" s="136">
        <f>IF(OR(B36="",F36=""),"",B36&amp;"|"&amp;F36)</f>
        <v/>
      </c>
    </row>
    <row r="37">
      <c r="A37" s="8" t="inlineStr">
        <is>
          <t>GR-0033</t>
        </is>
      </c>
      <c r="B37" s="8">
        <f>'04_SCOPE_CLASSIFICATION'!A6</f>
        <v/>
      </c>
      <c r="C37" s="8">
        <f>'04_SCOPE_CLASSIFICATION'!B6</f>
        <v/>
      </c>
      <c r="D37" s="8">
        <f>'04_SCOPE_CLASSIFICATION'!D6</f>
        <v/>
      </c>
      <c r="E37" s="8">
        <f>'04_SCOPE_CLASSIFICATION'!E6</f>
        <v/>
      </c>
      <c r="F37" s="8" t="inlineStr">
        <is>
          <t>AZC-SUP</t>
        </is>
      </c>
      <c r="G37" s="8" t="inlineStr">
        <is>
          <t>AI Supply Chain &amp; Value Chain</t>
        </is>
      </c>
      <c r="H37" s="8">
        <f>IF('04_SCOPE_CLASSIFICATION'!B6="","NOT CONFIGURED",IF('04_SCOPE_CLASSIFICATION'!V6="Required",IF(E37="Parent dossier","REQUIRED — parent dossier",IF(E37="Separate dossier","REQUIRED — separate object",IF(E37="Component-scoped controls","REQUIRED — component-scoped",IF(E37="Shared parent controls","SHARED — parent dossier",IF(E37="Not separately assessed","SCREEN / HANDOFF — confirm parent coverage","NEEDS ASSESSMENT — dossier mode"))))),IF('04_SCOPE_CLASSIFICATION'!V6="Screen / handoff","SCREEN / HANDOFF",IF('04_SCOPE_CLASSIFICATION'!V6="Needs assessment","NEEDS ASSESSMENT","NOT APPLICABLE"))))</f>
        <v/>
      </c>
      <c r="I37" s="8" t="inlineStr">
        <is>
          <t>Articles 22–25/value-chain route.</t>
        </is>
      </c>
      <c r="J37" s="8" t="inlineStr">
        <is>
          <t>Articles 22–25</t>
        </is>
      </c>
      <c r="K37" s="8" t="inlineStr">
        <is>
          <t>AZComply_AI_Supply_Chain_Value_Chain_Control_Workbook_2026-09-05.xlsx</t>
        </is>
      </c>
      <c r="L37" s="131" t="str"/>
      <c r="M37" s="131" t="inlineStr">
        <is>
          <t>Not started</t>
        </is>
      </c>
      <c r="N37" s="131" t="str"/>
      <c r="O37" s="131" t="str"/>
      <c r="P37" s="131" t="n"/>
      <c r="Q37" s="131" t="n"/>
      <c r="R37" s="136">
        <f>IF(B37="","",IF(OR(LEFT(H37,8)="REQUIRED",LEFT(H37,6)="SHARED"),IF(L37="","MISSING — pack instance ID",IF(P37="","MISSING — pack instance reference",IF(OR(H37="REQUIRED — component-scoped",LEFT(H37,6)="SHARED"),IF(Q37="","MISSING — explicit covered-object list",IF(ISNUMBER(SEARCH(B37,Q37)),"COVERED — exact shared/component route","MISSING — object not named in covered-object list")),IF(COUNTIF($L$5:$L$2000,L37)&gt;1,"BLOCK — duplicate instance ID on non-shared route","COVERED — exact route")))),IF(OR(LEFT(H37,18)="SCREEN / HANDOFF",LEFT(H37,11)="CONDITIONAL",LEFT(H37,5)="BLOCK"),"HANDOFF / CONDITIONAL — no instance coverage claim",IF(LEFT(H37,16)="NEEDS ASSESSMENT","NEEDS ASSESSMENT","N/A"))))</f>
        <v/>
      </c>
      <c r="S37" s="136">
        <f>IF(OR(B37="",F37=""),"",B37&amp;"|"&amp;F37)</f>
        <v/>
      </c>
    </row>
    <row r="38">
      <c r="A38" s="8" t="inlineStr">
        <is>
          <t>GR-0034</t>
        </is>
      </c>
      <c r="B38" s="8">
        <f>'04_SCOPE_CLASSIFICATION'!A6</f>
        <v/>
      </c>
      <c r="C38" s="8">
        <f>'04_SCOPE_CLASSIFICATION'!B6</f>
        <v/>
      </c>
      <c r="D38" s="8">
        <f>'04_SCOPE_CLASSIFICATION'!D6</f>
        <v/>
      </c>
      <c r="E38" s="8">
        <f>'04_SCOPE_CLASSIFICATION'!E6</f>
        <v/>
      </c>
      <c r="F38" s="8" t="inlineStr">
        <is>
          <t>AZC-GPAI</t>
        </is>
      </c>
      <c r="G38" s="8" t="inlineStr">
        <is>
          <t>GPAI Model Compliance</t>
        </is>
      </c>
      <c r="H38" s="8">
        <f>IF('04_SCOPE_CLASSIFICATION'!B6="","NOT CONFIGURED",IF(OR('04_SCOPE_CLASSIFICATION'!U6="Ordinary GPAI provider",'04_SCOPE_CLASSIFICATION'!U6="Systemic-risk GPAI provider"),IF('04_SCOPE_CLASSIFICATION'!H6="Yes",IF(E38="Parent dossier","REQUIRED — parent dossier",IF(E38="Separate dossier","REQUIRED — separate object",IF(E38="Component-scoped controls","REQUIRED — component-scoped",IF(E38="Shared parent controls","SHARED — parent dossier",IF(E38="Not separately assessed","SCREEN / HANDOFF — confirm parent coverage","NEEDS ASSESSMENT — dossier mode"))))),"SCREEN / HANDOFF — external GPAI provider obligations"),IF('04_SCOPE_CLASSIFICATION'!U6="GPAI model used / external provider handoff","SCREEN / HANDOFF — model-provider evidence",IF('04_SCOPE_CLASSIFICATION'!U6="Needs assessment","NEEDS ASSESSMENT","NOT APPLICABLE"))))</f>
        <v/>
      </c>
      <c r="I38" s="8" t="inlineStr">
        <is>
          <t>GPAI provider vs downstream handoff.</t>
        </is>
      </c>
      <c r="J38" s="8" t="inlineStr">
        <is>
          <t>Articles 51–55</t>
        </is>
      </c>
      <c r="K38" s="8" t="inlineStr">
        <is>
          <t>AZComply_GPAI_Model_Compliance_Control_Workbook_2026-09-05.xlsx</t>
        </is>
      </c>
      <c r="L38" s="131" t="str"/>
      <c r="M38" s="131" t="inlineStr">
        <is>
          <t>Not started</t>
        </is>
      </c>
      <c r="N38" s="131" t="str"/>
      <c r="O38" s="131" t="str"/>
      <c r="P38" s="131" t="n"/>
      <c r="Q38" s="131" t="n"/>
      <c r="R38" s="136">
        <f>IF(B38="","",IF(OR(LEFT(H38,8)="REQUIRED",LEFT(H38,6)="SHARED"),IF(L38="","MISSING — pack instance ID",IF(P38="","MISSING — pack instance reference",IF(OR(H38="REQUIRED — component-scoped",LEFT(H38,6)="SHARED"),IF(Q38="","MISSING — explicit covered-object list",IF(ISNUMBER(SEARCH(B38,Q38)),"COVERED — exact shared/component route","MISSING — object not named in covered-object list")),IF(COUNTIF($L$5:$L$2000,L38)&gt;1,"BLOCK — duplicate instance ID on non-shared route","COVERED — exact route")))),IF(OR(LEFT(H38,18)="SCREEN / HANDOFF",LEFT(H38,11)="CONDITIONAL",LEFT(H38,5)="BLOCK"),"HANDOFF / CONDITIONAL — no instance coverage claim",IF(LEFT(H38,16)="NEEDS ASSESSMENT","NEEDS ASSESSMENT","N/A"))))</f>
        <v/>
      </c>
      <c r="S38" s="136">
        <f>IF(OR(B38="",F38=""),"",B38&amp;"|"&amp;F38)</f>
        <v/>
      </c>
    </row>
    <row r="39">
      <c r="A39" s="8" t="inlineStr">
        <is>
          <t>GR-0035</t>
        </is>
      </c>
      <c r="B39" s="8">
        <f>'04_SCOPE_CLASSIFICATION'!A7</f>
        <v/>
      </c>
      <c r="C39" s="8">
        <f>'04_SCOPE_CLASSIFICATION'!B7</f>
        <v/>
      </c>
      <c r="D39" s="8">
        <f>'04_SCOPE_CLASSIFICATION'!D7</f>
        <v/>
      </c>
      <c r="E39" s="8">
        <f>'04_SCOPE_CLASSIFICATION'!E7</f>
        <v/>
      </c>
      <c r="F39" s="8" t="inlineStr">
        <is>
          <t>AZC-CLS</t>
        </is>
      </c>
      <c r="G39" s="8" t="inlineStr">
        <is>
          <t>AI System Classification Decision</t>
        </is>
      </c>
      <c r="H39" s="8">
        <f>IF('04_SCOPE_CLASSIFICATION'!B7="","NOT CONFIGURED",IF('04_SCOPE_CLASSIFICATION'!D7="Needs assessment","NEEDS ASSESSMENT — regulatory object status",IF(OR('04_SCOPE_CLASSIFICATION'!D7="Separate AI system",'04_SCOPE_CLASSIFICATION'!D7="GPAI model"),IF(E39="Parent dossier","REQUIRED — parent dossier",IF(E39="Separate dossier","REQUIRED — separate object",IF(E39="Component-scoped controls","REQUIRED — component-scoped",IF(E39="Shared parent controls","SHARED — parent dossier",IF(E39="Not separately assessed","SCREEN / HANDOFF — confirm parent coverage","NEEDS ASSESSMENT — dossier mode"))))),IF('04_SCOPE_CLASSIFICATION'!D7="AI component within parent","SCREEN / HANDOFF — classify component within parent context",IF('04_SCOPE_CLASSIFICATION'!D7="Non-AI component","NOT APPLICABLE","NEEDS ASSESSMENT")))))</f>
        <v/>
      </c>
      <c r="I39" s="8" t="inlineStr">
        <is>
          <t>Classification/scope screen for each material object.</t>
        </is>
      </c>
      <c r="J39" s="8" t="inlineStr">
        <is>
          <t>Art.2/3/5/6; Annex I/III</t>
        </is>
      </c>
      <c r="K39" s="8" t="inlineStr">
        <is>
          <t>AZComply_AI_System_Classification_Decision_Workbook_UPDATED_2026-09-04.xlsx</t>
        </is>
      </c>
      <c r="L39" s="131" t="str"/>
      <c r="M39" s="131" t="inlineStr">
        <is>
          <t>Not started</t>
        </is>
      </c>
      <c r="N39" s="131" t="str"/>
      <c r="O39" s="131" t="str"/>
      <c r="P39" s="131" t="n"/>
      <c r="Q39" s="131" t="n"/>
      <c r="R39" s="136">
        <f>IF(B39="","",IF(OR(LEFT(H39,8)="REQUIRED",LEFT(H39,6)="SHARED"),IF(L39="","MISSING — pack instance ID",IF(P39="","MISSING — pack instance reference",IF(OR(H39="REQUIRED — component-scoped",LEFT(H39,6)="SHARED"),IF(Q39="","MISSING — explicit covered-object list",IF(ISNUMBER(SEARCH(B39,Q39)),"COVERED — exact shared/component route","MISSING — object not named in covered-object list")),IF(COUNTIF($L$5:$L$2000,L39)&gt;1,"BLOCK — duplicate instance ID on non-shared route","COVERED — exact route")))),IF(OR(LEFT(H39,18)="SCREEN / HANDOFF",LEFT(H39,11)="CONDITIONAL",LEFT(H39,5)="BLOCK"),"HANDOFF / CONDITIONAL — no instance coverage claim",IF(LEFT(H39,16)="NEEDS ASSESSMENT","NEEDS ASSESSMENT","N/A"))))</f>
        <v/>
      </c>
      <c r="S39" s="136">
        <f>IF(OR(B39="",F39=""),"",B39&amp;"|"&amp;F39)</f>
        <v/>
      </c>
    </row>
    <row r="40">
      <c r="A40" s="8" t="inlineStr">
        <is>
          <t>GR-0036</t>
        </is>
      </c>
      <c r="B40" s="8">
        <f>'04_SCOPE_CLASSIFICATION'!A7</f>
        <v/>
      </c>
      <c r="C40" s="8">
        <f>'04_SCOPE_CLASSIFICATION'!B7</f>
        <v/>
      </c>
      <c r="D40" s="8">
        <f>'04_SCOPE_CLASSIFICATION'!D7</f>
        <v/>
      </c>
      <c r="E40" s="8">
        <f>'04_SCOPE_CLASSIFICATION'!E7</f>
        <v/>
      </c>
      <c r="F40" s="8" t="inlineStr">
        <is>
          <t>AZC-A5</t>
        </is>
      </c>
      <c r="G40" s="8" t="inlineStr">
        <is>
          <t>Article 5 Prohibited Practices</t>
        </is>
      </c>
      <c r="H40" s="8">
        <f>IF('04_SCOPE_CLASSIFICATION'!B7="","NOT CONFIGURED",IF('04_SCOPE_CLASSIFICATION'!F7="No","NOT APPLICABLE — not AI system",IF('04_SCOPE_CLASSIFICATION'!N7="Needs assessment","NEEDS ASSESSMENT — Article 5 screen",IF(OR('04_SCOPE_CLASSIFICATION'!N7="Potential prohibited-practice route",'04_SCOPE_CLASSIFICATION'!N7="Future Article 5 transition route"),"BLOCK / HANDOFF — Article 5 route",IF('04_SCOPE_CLASSIFICATION'!N7="No current Article 5 trigger","SCREEN COMPLETE — no current trigger","NOT APPLICABLE")))))</f>
        <v/>
      </c>
      <c r="I40" s="8" t="inlineStr">
        <is>
          <t>Article 5 gate; component positive route escalates to parent.</t>
        </is>
      </c>
      <c r="J40" s="8" t="inlineStr">
        <is>
          <t>Article 5</t>
        </is>
      </c>
      <c r="K40" s="8" t="inlineStr">
        <is>
          <t>AZComply_Article5_Prohibited_Practices_Control_Workbook_2026-09-04.xlsx</t>
        </is>
      </c>
      <c r="L40" s="131" t="str"/>
      <c r="M40" s="131" t="inlineStr">
        <is>
          <t>Not started</t>
        </is>
      </c>
      <c r="N40" s="131" t="str"/>
      <c r="O40" s="131" t="str"/>
      <c r="P40" s="131" t="n"/>
      <c r="Q40" s="131" t="n"/>
      <c r="R40" s="136">
        <f>IF(B40="","",IF(OR(LEFT(H40,8)="REQUIRED",LEFT(H40,6)="SHARED"),IF(L40="","MISSING — pack instance ID",IF(P40="","MISSING — pack instance reference",IF(OR(H40="REQUIRED — component-scoped",LEFT(H40,6)="SHARED"),IF(Q40="","MISSING — explicit covered-object list",IF(ISNUMBER(SEARCH(B40,Q40)),"COVERED — exact shared/component route","MISSING — object not named in covered-object list")),IF(COUNTIF($L$5:$L$2000,L40)&gt;1,"BLOCK — duplicate instance ID on non-shared route","COVERED — exact route")))),IF(OR(LEFT(H40,18)="SCREEN / HANDOFF",LEFT(H40,11)="CONDITIONAL",LEFT(H40,5)="BLOCK"),"HANDOFF / CONDITIONAL — no instance coverage claim",IF(LEFT(H40,16)="NEEDS ASSESSMENT","NEEDS ASSESSMENT","N/A"))))</f>
        <v/>
      </c>
      <c r="S40" s="136">
        <f>IF(OR(B40="",F40=""),"",B40&amp;"|"&amp;F40)</f>
        <v/>
      </c>
    </row>
    <row r="41">
      <c r="A41" s="8" t="inlineStr">
        <is>
          <t>GR-0037</t>
        </is>
      </c>
      <c r="B41" s="8">
        <f>'04_SCOPE_CLASSIFICATION'!A7</f>
        <v/>
      </c>
      <c r="C41" s="8">
        <f>'04_SCOPE_CLASSIFICATION'!B7</f>
        <v/>
      </c>
      <c r="D41" s="8">
        <f>'04_SCOPE_CLASSIFICATION'!D7</f>
        <v/>
      </c>
      <c r="E41" s="8">
        <f>'04_SCOPE_CLASSIFICATION'!E7</f>
        <v/>
      </c>
      <c r="F41" s="8" t="inlineStr">
        <is>
          <t>AZC-TRANS</t>
        </is>
      </c>
      <c r="G41" s="8" t="inlineStr">
        <is>
          <t>Transparency &amp; Information</t>
        </is>
      </c>
      <c r="H41" s="8">
        <f>IF('04_SCOPE_CLASSIFICATION'!B7="","NOT CONFIGURED",IF(OR('04_SCOPE_CLASSIFICATION'!R7="Required",AND(OR('04_SCOPE_CLASSIFICATION'!O7="High-risk — Annex III",'04_SCOPE_CLASSIFICATION'!O7="High-risk — Annex I"),'04_SCOPE_CLASSIFICATION'!H7="Yes")),IF(E41="Parent dossier","REQUIRED — parent dossier",IF(E41="Separate dossier","REQUIRED — separate object",IF(E41="Component-scoped controls","REQUIRED — component-scoped",IF(E41="Shared parent controls","SHARED — parent dossier",IF(E41="Not separately assessed","SCREEN / HANDOFF — confirm parent coverage","NEEDS ASSESSMENT — dossier mode"))))),IF(AND(OR('04_SCOPE_CLASSIFICATION'!O7="High-risk — Annex III",'04_SCOPE_CLASSIFICATION'!O7="High-risk — Annex I"),'04_SCOPE_CLASSIFICATION'!I7="Yes",'04_SCOPE_CLASSIFICATION'!H7&lt;&gt;"Yes"),"SCREEN / HANDOFF — obtain provider Article 13 information",IF(OR('04_SCOPE_CLASSIFICATION'!R7="Needs assessment",'04_SCOPE_CLASSIFICATION'!O7="Needs assessment"),"NEEDS ASSESSMENT",IF('04_SCOPE_CLASSIFICATION'!R7="Potential exception / reduced disclosure","CONDITIONAL — exception / reduced disclosure evidence","NOT APPLICABLE")))))</f>
        <v/>
      </c>
      <c r="I41" s="8" t="inlineStr">
        <is>
          <t>Article 13 provider info + Article 50 transparency.</t>
        </is>
      </c>
      <c r="J41" s="8" t="inlineStr">
        <is>
          <t>Articles 13,50</t>
        </is>
      </c>
      <c r="K41" s="8" t="inlineStr">
        <is>
          <t>AZComply_Transparency_Information_Control_Workbook_2026-09-05.xlsx</t>
        </is>
      </c>
      <c r="L41" s="131" t="str"/>
      <c r="M41" s="131" t="inlineStr">
        <is>
          <t>Not started</t>
        </is>
      </c>
      <c r="N41" s="131" t="str"/>
      <c r="O41" s="131" t="str"/>
      <c r="P41" s="131" t="n"/>
      <c r="Q41" s="131" t="n"/>
      <c r="R41" s="136">
        <f>IF(B41="","",IF(OR(LEFT(H41,8)="REQUIRED",LEFT(H41,6)="SHARED"),IF(L41="","MISSING — pack instance ID",IF(P41="","MISSING — pack instance reference",IF(OR(H41="REQUIRED — component-scoped",LEFT(H41,6)="SHARED"),IF(Q41="","MISSING — explicit covered-object list",IF(ISNUMBER(SEARCH(B41,Q41)),"COVERED — exact shared/component route","MISSING — object not named in covered-object list")),IF(COUNTIF($L$5:$L$2000,L41)&gt;1,"BLOCK — duplicate instance ID on non-shared route","COVERED — exact route")))),IF(OR(LEFT(H41,18)="SCREEN / HANDOFF",LEFT(H41,11)="CONDITIONAL",LEFT(H41,5)="BLOCK"),"HANDOFF / CONDITIONAL — no instance coverage claim",IF(LEFT(H41,16)="NEEDS ASSESSMENT","NEEDS ASSESSMENT","N/A"))))</f>
        <v/>
      </c>
      <c r="S41" s="136">
        <f>IF(OR(B41="",F41=""),"",B41&amp;"|"&amp;F41)</f>
        <v/>
      </c>
    </row>
    <row r="42">
      <c r="A42" s="8" t="inlineStr">
        <is>
          <t>GR-0038</t>
        </is>
      </c>
      <c r="B42" s="8">
        <f>'04_SCOPE_CLASSIFICATION'!A7</f>
        <v/>
      </c>
      <c r="C42" s="8">
        <f>'04_SCOPE_CLASSIFICATION'!B7</f>
        <v/>
      </c>
      <c r="D42" s="8">
        <f>'04_SCOPE_CLASSIFICATION'!D7</f>
        <v/>
      </c>
      <c r="E42" s="8">
        <f>'04_SCOPE_CLASSIFICATION'!E7</f>
        <v/>
      </c>
      <c r="F42" s="8" t="inlineStr">
        <is>
          <t>AZC-DEP</t>
        </is>
      </c>
      <c r="G42" s="8" t="inlineStr">
        <is>
          <t>Deployer Obligations</t>
        </is>
      </c>
      <c r="H42" s="8">
        <f>IF('04_SCOPE_CLASSIFICATION'!B7="","NOT CONFIGURED",IF(AND('04_SCOPE_CLASSIFICATION'!I7="Yes",OR('04_SCOPE_CLASSIFICATION'!O7="High-risk — Annex III",'04_SCOPE_CLASSIFICATION'!O7="High-risk — Annex I")),IF(E42="Parent dossier","REQUIRED — parent dossier",IF(E42="Separate dossier","REQUIRED — separate object",IF(E42="Component-scoped controls","REQUIRED — component-scoped",IF(E42="Shared parent controls","SHARED — parent dossier",IF(E42="Not separately assessed","SCREEN / HANDOFF — confirm parent coverage","NEEDS ASSESSMENT — dossier mode"))))),IF(OR('04_SCOPE_CLASSIFICATION'!I7="Needs assessment",'04_SCOPE_CLASSIFICATION'!O7="Needs assessment"),"NEEDS ASSESSMENT","NOT APPLICABLE")))</f>
        <v/>
      </c>
      <c r="I42" s="8" t="inlineStr">
        <is>
          <t>High-risk deployer duties.</t>
        </is>
      </c>
      <c r="J42" s="8" t="inlineStr">
        <is>
          <t>Article 26</t>
        </is>
      </c>
      <c r="K42" s="8" t="inlineStr">
        <is>
          <t>AZComply_Deployer_Obligations_Control_Workbook_2026-09-04.xlsx</t>
        </is>
      </c>
      <c r="L42" s="131" t="str"/>
      <c r="M42" s="131" t="inlineStr">
        <is>
          <t>Not started</t>
        </is>
      </c>
      <c r="N42" s="131" t="str"/>
      <c r="O42" s="131" t="str"/>
      <c r="P42" s="131" t="n"/>
      <c r="Q42" s="131" t="n"/>
      <c r="R42" s="136">
        <f>IF(B42="","",IF(OR(LEFT(H42,8)="REQUIRED",LEFT(H42,6)="SHARED"),IF(L42="","MISSING — pack instance ID",IF(P42="","MISSING — pack instance reference",IF(OR(H42="REQUIRED — component-scoped",LEFT(H42,6)="SHARED"),IF(Q42="","MISSING — explicit covered-object list",IF(ISNUMBER(SEARCH(B42,Q42)),"COVERED — exact shared/component route","MISSING — object not named in covered-object list")),IF(COUNTIF($L$5:$L$2000,L42)&gt;1,"BLOCK — duplicate instance ID on non-shared route","COVERED — exact route")))),IF(OR(LEFT(H42,18)="SCREEN / HANDOFF",LEFT(H42,11)="CONDITIONAL",LEFT(H42,5)="BLOCK"),"HANDOFF / CONDITIONAL — no instance coverage claim",IF(LEFT(H42,16)="NEEDS ASSESSMENT","NEEDS ASSESSMENT","N/A"))))</f>
        <v/>
      </c>
      <c r="S42" s="136">
        <f>IF(OR(B42="",F42=""),"",B42&amp;"|"&amp;F42)</f>
        <v/>
      </c>
    </row>
    <row r="43">
      <c r="A43" s="8" t="inlineStr">
        <is>
          <t>GR-0039</t>
        </is>
      </c>
      <c r="B43" s="8">
        <f>'04_SCOPE_CLASSIFICATION'!A7</f>
        <v/>
      </c>
      <c r="C43" s="8">
        <f>'04_SCOPE_CLASSIFICATION'!B7</f>
        <v/>
      </c>
      <c r="D43" s="8">
        <f>'04_SCOPE_CLASSIFICATION'!D7</f>
        <v/>
      </c>
      <c r="E43" s="8">
        <f>'04_SCOPE_CLASSIFICATION'!E7</f>
        <v/>
      </c>
      <c r="F43" s="8" t="inlineStr">
        <is>
          <t>AZC-HO</t>
        </is>
      </c>
      <c r="G43" s="8" t="inlineStr">
        <is>
          <t>Human Oversight</t>
        </is>
      </c>
      <c r="H43" s="8">
        <f>IF('04_SCOPE_CLASSIFICATION'!B7="","NOT CONFIGURED",IF(AND(OR('04_SCOPE_CLASSIFICATION'!O7="High-risk — Annex III",'04_SCOPE_CLASSIFICATION'!O7="High-risk — Annex I"),OR('04_SCOPE_CLASSIFICATION'!H7="Yes",'04_SCOPE_CLASSIFICATION'!I7="Yes")),IF(E43="Parent dossier","REQUIRED — parent dossier",IF(E43="Separate dossier","REQUIRED — separate object",IF(E43="Component-scoped controls","REQUIRED — component-scoped",IF(E43="Shared parent controls","SHARED — parent dossier",IF(E43="Not separately assessed","SCREEN / HANDOFF — confirm parent coverage","NEEDS ASSESSMENT — dossier mode"))))),IF('04_SCOPE_CLASSIFICATION'!O7="Needs assessment","NEEDS ASSESSMENT","NOT APPLICABLE")))</f>
        <v/>
      </c>
      <c r="I43" s="8" t="inlineStr">
        <is>
          <t>High-risk provider/deployer human oversight.</t>
        </is>
      </c>
      <c r="J43" s="8" t="inlineStr">
        <is>
          <t>Articles 14,26(2)</t>
        </is>
      </c>
      <c r="K43" s="8" t="inlineStr">
        <is>
          <t>AZComply_Human_Oversight_Control_Workbook_2026-09-04.xlsx</t>
        </is>
      </c>
      <c r="L43" s="131" t="str"/>
      <c r="M43" s="131" t="inlineStr">
        <is>
          <t>Not started</t>
        </is>
      </c>
      <c r="N43" s="131" t="str"/>
      <c r="O43" s="131" t="str"/>
      <c r="P43" s="131" t="n"/>
      <c r="Q43" s="131" t="n"/>
      <c r="R43" s="136">
        <f>IF(B43="","",IF(OR(LEFT(H43,8)="REQUIRED",LEFT(H43,6)="SHARED"),IF(L43="","MISSING — pack instance ID",IF(P43="","MISSING — pack instance reference",IF(OR(H43="REQUIRED — component-scoped",LEFT(H43,6)="SHARED"),IF(Q43="","MISSING — explicit covered-object list",IF(ISNUMBER(SEARCH(B43,Q43)),"COVERED — exact shared/component route","MISSING — object not named in covered-object list")),IF(COUNTIF($L$5:$L$2000,L43)&gt;1,"BLOCK — duplicate instance ID on non-shared route","COVERED — exact route")))),IF(OR(LEFT(H43,18)="SCREEN / HANDOFF",LEFT(H43,11)="CONDITIONAL",LEFT(H43,5)="BLOCK"),"HANDOFF / CONDITIONAL — no instance coverage claim",IF(LEFT(H43,16)="NEEDS ASSESSMENT","NEEDS ASSESSMENT","N/A"))))</f>
        <v/>
      </c>
      <c r="S43" s="136">
        <f>IF(OR(B43="",F43=""),"",B43&amp;"|"&amp;F43)</f>
        <v/>
      </c>
    </row>
    <row r="44">
      <c r="A44" s="8" t="inlineStr">
        <is>
          <t>GR-0040</t>
        </is>
      </c>
      <c r="B44" s="8">
        <f>'04_SCOPE_CLASSIFICATION'!A7</f>
        <v/>
      </c>
      <c r="C44" s="8">
        <f>'04_SCOPE_CLASSIFICATION'!B7</f>
        <v/>
      </c>
      <c r="D44" s="8">
        <f>'04_SCOPE_CLASSIFICATION'!D7</f>
        <v/>
      </c>
      <c r="E44" s="8">
        <f>'04_SCOPE_CLASSIFICATION'!E7</f>
        <v/>
      </c>
      <c r="F44" s="8" t="inlineStr">
        <is>
          <t>AZC-RISK</t>
        </is>
      </c>
      <c r="G44" s="8" t="inlineStr">
        <is>
          <t>Risk Management System</t>
        </is>
      </c>
      <c r="H44" s="8">
        <f>IF('04_SCOPE_CLASSIFICATION'!B7="","NOT CONFIGURED",IF(OR('04_SCOPE_CLASSIFICATION'!O7="High-risk — Annex III",'04_SCOPE_CLASSIFICATION'!O7="High-risk — Annex I"),IF('04_SCOPE_CLASSIFICATION'!H7="Yes",IF(E44="Parent dossier","REQUIRED — parent dossier",IF(E44="Separate dossier","REQUIRED — separate object",IF(E44="Component-scoped controls","REQUIRED — component-scoped",IF(E44="Shared parent controls","SHARED — parent dossier",IF(E44="Not separately assessed","SCREEN / HANDOFF — confirm parent coverage","NEEDS ASSESSMENT — dossier mode"))))),IF('04_SCOPE_CLASSIFICATION'!I7="Yes","SCREEN / HANDOFF — provider-side evidence required",IF('04_SCOPE_CLASSIFICATION'!H7="Needs assessment","NEEDS ASSESSMENT — provider role","SCREEN / HANDOFF — identify responsible provider"))),IF('04_SCOPE_CLASSIFICATION'!O7="Needs assessment","NEEDS ASSESSMENT","NOT APPLICABLE")))</f>
        <v/>
      </c>
      <c r="I44" s="8" t="inlineStr">
        <is>
          <t>Provider-side high-risk pack; deployer uses handoff/provider evidence.</t>
        </is>
      </c>
      <c r="J44" s="8" t="inlineStr">
        <is>
          <t>Article 9</t>
        </is>
      </c>
      <c r="K44" s="8" t="inlineStr">
        <is>
          <t>AZComply_Risk_Management_System_Control_Workbook_2026-09-04.xlsx</t>
        </is>
      </c>
      <c r="L44" s="131" t="str"/>
      <c r="M44" s="131" t="inlineStr">
        <is>
          <t>Not started</t>
        </is>
      </c>
      <c r="N44" s="131" t="str"/>
      <c r="O44" s="131" t="str"/>
      <c r="P44" s="131" t="n"/>
      <c r="Q44" s="131" t="n"/>
      <c r="R44" s="136">
        <f>IF(B44="","",IF(OR(LEFT(H44,8)="REQUIRED",LEFT(H44,6)="SHARED"),IF(L44="","MISSING — pack instance ID",IF(P44="","MISSING — pack instance reference",IF(OR(H44="REQUIRED — component-scoped",LEFT(H44,6)="SHARED"),IF(Q44="","MISSING — explicit covered-object list",IF(ISNUMBER(SEARCH(B44,Q44)),"COVERED — exact shared/component route","MISSING — object not named in covered-object list")),IF(COUNTIF($L$5:$L$2000,L44)&gt;1,"BLOCK — duplicate instance ID on non-shared route","COVERED — exact route")))),IF(OR(LEFT(H44,18)="SCREEN / HANDOFF",LEFT(H44,11)="CONDITIONAL",LEFT(H44,5)="BLOCK"),"HANDOFF / CONDITIONAL — no instance coverage claim",IF(LEFT(H44,16)="NEEDS ASSESSMENT","NEEDS ASSESSMENT","N/A"))))</f>
        <v/>
      </c>
      <c r="S44" s="136">
        <f>IF(OR(B44="",F44=""),"",B44&amp;"|"&amp;F44)</f>
        <v/>
      </c>
    </row>
    <row r="45">
      <c r="A45" s="8" t="inlineStr">
        <is>
          <t>GR-0041</t>
        </is>
      </c>
      <c r="B45" s="8">
        <f>'04_SCOPE_CLASSIFICATION'!A7</f>
        <v/>
      </c>
      <c r="C45" s="8">
        <f>'04_SCOPE_CLASSIFICATION'!B7</f>
        <v/>
      </c>
      <c r="D45" s="8">
        <f>'04_SCOPE_CLASSIFICATION'!D7</f>
        <v/>
      </c>
      <c r="E45" s="8">
        <f>'04_SCOPE_CLASSIFICATION'!E7</f>
        <v/>
      </c>
      <c r="F45" s="8" t="inlineStr">
        <is>
          <t>AZC-DATA</t>
        </is>
      </c>
      <c r="G45" s="8" t="inlineStr">
        <is>
          <t>Data Governance</t>
        </is>
      </c>
      <c r="H45" s="8">
        <f>IF('04_SCOPE_CLASSIFICATION'!B7="","NOT CONFIGURED",IF(OR('04_SCOPE_CLASSIFICATION'!O7="High-risk — Annex III",'04_SCOPE_CLASSIFICATION'!O7="High-risk — Annex I"),IF('04_SCOPE_CLASSIFICATION'!H7="Yes",IF(E45="Parent dossier","REQUIRED — parent dossier",IF(E45="Separate dossier","REQUIRED — separate object",IF(E45="Component-scoped controls","REQUIRED — component-scoped",IF(E45="Shared parent controls","SHARED — parent dossier",IF(E45="Not separately assessed","SCREEN / HANDOFF — confirm parent coverage","NEEDS ASSESSMENT — dossier mode"))))),IF('04_SCOPE_CLASSIFICATION'!I7="Yes","SCREEN / HANDOFF — provider-side evidence required",IF('04_SCOPE_CLASSIFICATION'!H7="Needs assessment","NEEDS ASSESSMENT — provider role","SCREEN / HANDOFF — identify responsible provider"))),IF('04_SCOPE_CLASSIFICATION'!O7="Needs assessment","NEEDS ASSESSMENT","NOT APPLICABLE")))</f>
        <v/>
      </c>
      <c r="I45" s="8" t="inlineStr">
        <is>
          <t>Provider-side high-risk pack; deployer uses handoff/provider evidence.</t>
        </is>
      </c>
      <c r="J45" s="8" t="inlineStr">
        <is>
          <t>Article 10</t>
        </is>
      </c>
      <c r="K45" s="8" t="inlineStr">
        <is>
          <t>AZComply_Data_Governance_Control_Workbook_2026-09-04.xlsx</t>
        </is>
      </c>
      <c r="L45" s="131" t="str"/>
      <c r="M45" s="131" t="inlineStr">
        <is>
          <t>Not started</t>
        </is>
      </c>
      <c r="N45" s="131" t="str"/>
      <c r="O45" s="131" t="str"/>
      <c r="P45" s="131" t="n"/>
      <c r="Q45" s="131" t="n"/>
      <c r="R45" s="136">
        <f>IF(B45="","",IF(OR(LEFT(H45,8)="REQUIRED",LEFT(H45,6)="SHARED"),IF(L45="","MISSING — pack instance ID",IF(P45="","MISSING — pack instance reference",IF(OR(H45="REQUIRED — component-scoped",LEFT(H45,6)="SHARED"),IF(Q45="","MISSING — explicit covered-object list",IF(ISNUMBER(SEARCH(B45,Q45)),"COVERED — exact shared/component route","MISSING — object not named in covered-object list")),IF(COUNTIF($L$5:$L$2000,L45)&gt;1,"BLOCK — duplicate instance ID on non-shared route","COVERED — exact route")))),IF(OR(LEFT(H45,18)="SCREEN / HANDOFF",LEFT(H45,11)="CONDITIONAL",LEFT(H45,5)="BLOCK"),"HANDOFF / CONDITIONAL — no instance coverage claim",IF(LEFT(H45,16)="NEEDS ASSESSMENT","NEEDS ASSESSMENT","N/A"))))</f>
        <v/>
      </c>
      <c r="S45" s="136">
        <f>IF(OR(B45="",F45=""),"",B45&amp;"|"&amp;F45)</f>
        <v/>
      </c>
    </row>
    <row r="46">
      <c r="A46" s="8" t="inlineStr">
        <is>
          <t>GR-0042</t>
        </is>
      </c>
      <c r="B46" s="8">
        <f>'04_SCOPE_CLASSIFICATION'!A7</f>
        <v/>
      </c>
      <c r="C46" s="8">
        <f>'04_SCOPE_CLASSIFICATION'!B7</f>
        <v/>
      </c>
      <c r="D46" s="8">
        <f>'04_SCOPE_CLASSIFICATION'!D7</f>
        <v/>
      </c>
      <c r="E46" s="8">
        <f>'04_SCOPE_CLASSIFICATION'!E7</f>
        <v/>
      </c>
      <c r="F46" s="8" t="inlineStr">
        <is>
          <t>AZC-TECH</t>
        </is>
      </c>
      <c r="G46" s="8" t="inlineStr">
        <is>
          <t>Technical Documentation</t>
        </is>
      </c>
      <c r="H46" s="8">
        <f>IF('04_SCOPE_CLASSIFICATION'!B7="","NOT CONFIGURED",IF(OR('04_SCOPE_CLASSIFICATION'!O7="High-risk — Annex III",'04_SCOPE_CLASSIFICATION'!O7="High-risk — Annex I"),IF('04_SCOPE_CLASSIFICATION'!H7="Yes",IF(E46="Parent dossier","REQUIRED — parent dossier",IF(E46="Separate dossier","REQUIRED — separate object",IF(E46="Component-scoped controls","REQUIRED — component-scoped",IF(E46="Shared parent controls","SHARED — parent dossier",IF(E46="Not separately assessed","SCREEN / HANDOFF — confirm parent coverage","NEEDS ASSESSMENT — dossier mode"))))),IF('04_SCOPE_CLASSIFICATION'!I7="Yes","SCREEN / HANDOFF — provider-side evidence required",IF('04_SCOPE_CLASSIFICATION'!H7="Needs assessment","NEEDS ASSESSMENT — provider role","SCREEN / HANDOFF — identify responsible provider"))),IF('04_SCOPE_CLASSIFICATION'!O7="Needs assessment","NEEDS ASSESSMENT","NOT APPLICABLE")))</f>
        <v/>
      </c>
      <c r="I46" s="8" t="inlineStr">
        <is>
          <t>Provider-side high-risk pack; deployer uses handoff/provider evidence.</t>
        </is>
      </c>
      <c r="J46" s="8" t="inlineStr">
        <is>
          <t>Article 11 / Annex IV</t>
        </is>
      </c>
      <c r="K46" s="8" t="inlineStr">
        <is>
          <t>AZComply_Technical_Documentation_Control_Workbook_2026-09-04.xlsx</t>
        </is>
      </c>
      <c r="L46" s="131" t="str"/>
      <c r="M46" s="131" t="inlineStr">
        <is>
          <t>Not started</t>
        </is>
      </c>
      <c r="N46" s="131" t="str"/>
      <c r="O46" s="131" t="str"/>
      <c r="P46" s="131" t="n"/>
      <c r="Q46" s="131" t="n"/>
      <c r="R46" s="136">
        <f>IF(B46="","",IF(OR(LEFT(H46,8)="REQUIRED",LEFT(H46,6)="SHARED"),IF(L46="","MISSING — pack instance ID",IF(P46="","MISSING — pack instance reference",IF(OR(H46="REQUIRED — component-scoped",LEFT(H46,6)="SHARED"),IF(Q46="","MISSING — explicit covered-object list",IF(ISNUMBER(SEARCH(B46,Q46)),"COVERED — exact shared/component route","MISSING — object not named in covered-object list")),IF(COUNTIF($L$5:$L$2000,L46)&gt;1,"BLOCK — duplicate instance ID on non-shared route","COVERED — exact route")))),IF(OR(LEFT(H46,18)="SCREEN / HANDOFF",LEFT(H46,11)="CONDITIONAL",LEFT(H46,5)="BLOCK"),"HANDOFF / CONDITIONAL — no instance coverage claim",IF(LEFT(H46,16)="NEEDS ASSESSMENT","NEEDS ASSESSMENT","N/A"))))</f>
        <v/>
      </c>
      <c r="S46" s="136">
        <f>IF(OR(B46="",F46=""),"",B46&amp;"|"&amp;F46)</f>
        <v/>
      </c>
    </row>
    <row r="47">
      <c r="A47" s="8" t="inlineStr">
        <is>
          <t>GR-0043</t>
        </is>
      </c>
      <c r="B47" s="8">
        <f>'04_SCOPE_CLASSIFICATION'!A7</f>
        <v/>
      </c>
      <c r="C47" s="8">
        <f>'04_SCOPE_CLASSIFICATION'!B7</f>
        <v/>
      </c>
      <c r="D47" s="8">
        <f>'04_SCOPE_CLASSIFICATION'!D7</f>
        <v/>
      </c>
      <c r="E47" s="8">
        <f>'04_SCOPE_CLASSIFICATION'!E7</f>
        <v/>
      </c>
      <c r="F47" s="8" t="inlineStr">
        <is>
          <t>AZC-QMS</t>
        </is>
      </c>
      <c r="G47" s="8" t="inlineStr">
        <is>
          <t>Quality Management System</t>
        </is>
      </c>
      <c r="H47" s="8">
        <f>IF('04_SCOPE_CLASSIFICATION'!B7="","NOT CONFIGURED",IF(OR('04_SCOPE_CLASSIFICATION'!O7="High-risk — Annex III",'04_SCOPE_CLASSIFICATION'!O7="High-risk — Annex I"),IF('04_SCOPE_CLASSIFICATION'!H7="Yes",IF(E47="Parent dossier","REQUIRED — parent dossier",IF(E47="Separate dossier","REQUIRED — separate object",IF(E47="Component-scoped controls","REQUIRED — component-scoped",IF(E47="Shared parent controls","SHARED — parent dossier",IF(E47="Not separately assessed","SCREEN / HANDOFF — confirm parent coverage","NEEDS ASSESSMENT — dossier mode"))))),IF('04_SCOPE_CLASSIFICATION'!I7="Yes","SCREEN / HANDOFF — provider-side evidence required",IF('04_SCOPE_CLASSIFICATION'!H7="Needs assessment","NEEDS ASSESSMENT — provider role","SCREEN / HANDOFF — identify responsible provider"))),IF('04_SCOPE_CLASSIFICATION'!O7="Needs assessment","NEEDS ASSESSMENT","NOT APPLICABLE")))</f>
        <v/>
      </c>
      <c r="I47" s="8" t="inlineStr">
        <is>
          <t>Provider-side high-risk pack; deployer uses handoff/provider evidence.</t>
        </is>
      </c>
      <c r="J47" s="8" t="inlineStr">
        <is>
          <t>Article 17</t>
        </is>
      </c>
      <c r="K47" s="8" t="inlineStr">
        <is>
          <t>AZComply_Quality_Management_System_Control_Workbook_2026-09-04.xlsx</t>
        </is>
      </c>
      <c r="L47" s="131" t="str"/>
      <c r="M47" s="131" t="inlineStr">
        <is>
          <t>Not started</t>
        </is>
      </c>
      <c r="N47" s="131" t="str"/>
      <c r="O47" s="131" t="str"/>
      <c r="P47" s="131" t="n"/>
      <c r="Q47" s="131" t="n"/>
      <c r="R47" s="136">
        <f>IF(B47="","",IF(OR(LEFT(H47,8)="REQUIRED",LEFT(H47,6)="SHARED"),IF(L47="","MISSING — pack instance ID",IF(P47="","MISSING — pack instance reference",IF(OR(H47="REQUIRED — component-scoped",LEFT(H47,6)="SHARED"),IF(Q47="","MISSING — explicit covered-object list",IF(ISNUMBER(SEARCH(B47,Q47)),"COVERED — exact shared/component route","MISSING — object not named in covered-object list")),IF(COUNTIF($L$5:$L$2000,L47)&gt;1,"BLOCK — duplicate instance ID on non-shared route","COVERED — exact route")))),IF(OR(LEFT(H47,18)="SCREEN / HANDOFF",LEFT(H47,11)="CONDITIONAL",LEFT(H47,5)="BLOCK"),"HANDOFF / CONDITIONAL — no instance coverage claim",IF(LEFT(H47,16)="NEEDS ASSESSMENT","NEEDS ASSESSMENT","N/A"))))</f>
        <v/>
      </c>
      <c r="S47" s="136">
        <f>IF(OR(B47="",F47=""),"",B47&amp;"|"&amp;F47)</f>
        <v/>
      </c>
    </row>
    <row r="48">
      <c r="A48" s="8" t="inlineStr">
        <is>
          <t>GR-0044</t>
        </is>
      </c>
      <c r="B48" s="8">
        <f>'04_SCOPE_CLASSIFICATION'!A7</f>
        <v/>
      </c>
      <c r="C48" s="8">
        <f>'04_SCOPE_CLASSIFICATION'!B7</f>
        <v/>
      </c>
      <c r="D48" s="8">
        <f>'04_SCOPE_CLASSIFICATION'!D7</f>
        <v/>
      </c>
      <c r="E48" s="8">
        <f>'04_SCOPE_CLASSIFICATION'!E7</f>
        <v/>
      </c>
      <c r="F48" s="8" t="inlineStr">
        <is>
          <t>AZC-ARS</t>
        </is>
      </c>
      <c r="G48" s="8" t="inlineStr">
        <is>
          <t>Accuracy, Robustness &amp; Cybersecurity</t>
        </is>
      </c>
      <c r="H48" s="8">
        <f>IF('04_SCOPE_CLASSIFICATION'!B7="","NOT CONFIGURED",IF(OR('04_SCOPE_CLASSIFICATION'!O7="High-risk — Annex III",'04_SCOPE_CLASSIFICATION'!O7="High-risk — Annex I"),IF('04_SCOPE_CLASSIFICATION'!H7="Yes",IF(E48="Parent dossier","REQUIRED — parent dossier",IF(E48="Separate dossier","REQUIRED — separate object",IF(E48="Component-scoped controls","REQUIRED — component-scoped",IF(E48="Shared parent controls","SHARED — parent dossier",IF(E48="Not separately assessed","SCREEN / HANDOFF — confirm parent coverage","NEEDS ASSESSMENT — dossier mode"))))),IF('04_SCOPE_CLASSIFICATION'!I7="Yes","SCREEN / HANDOFF — provider-side evidence required",IF('04_SCOPE_CLASSIFICATION'!H7="Needs assessment","NEEDS ASSESSMENT — provider role","SCREEN / HANDOFF — identify responsible provider"))),IF('04_SCOPE_CLASSIFICATION'!O7="Needs assessment","NEEDS ASSESSMENT","NOT APPLICABLE")))</f>
        <v/>
      </c>
      <c r="I48" s="8" t="inlineStr">
        <is>
          <t>Provider-side high-risk pack; deployer uses handoff/provider evidence.</t>
        </is>
      </c>
      <c r="J48" s="8" t="inlineStr">
        <is>
          <t>Article 15</t>
        </is>
      </c>
      <c r="K48" s="8" t="inlineStr">
        <is>
          <t>AZComply_Accuracy_Robustness_Cybersecurity_Control_Workbook_2026-09-04.xlsx</t>
        </is>
      </c>
      <c r="L48" s="131" t="str"/>
      <c r="M48" s="131" t="inlineStr">
        <is>
          <t>Not started</t>
        </is>
      </c>
      <c r="N48" s="131" t="str"/>
      <c r="O48" s="131" t="str"/>
      <c r="P48" s="131" t="n"/>
      <c r="Q48" s="131" t="n"/>
      <c r="R48" s="136">
        <f>IF(B48="","",IF(OR(LEFT(H48,8)="REQUIRED",LEFT(H48,6)="SHARED"),IF(L48="","MISSING — pack instance ID",IF(P48="","MISSING — pack instance reference",IF(OR(H48="REQUIRED — component-scoped",LEFT(H48,6)="SHARED"),IF(Q48="","MISSING — explicit covered-object list",IF(ISNUMBER(SEARCH(B48,Q48)),"COVERED — exact shared/component route","MISSING — object not named in covered-object list")),IF(COUNTIF($L$5:$L$2000,L48)&gt;1,"BLOCK — duplicate instance ID on non-shared route","COVERED — exact route")))),IF(OR(LEFT(H48,18)="SCREEN / HANDOFF",LEFT(H48,11)="CONDITIONAL",LEFT(H48,5)="BLOCK"),"HANDOFF / CONDITIONAL — no instance coverage claim",IF(LEFT(H48,16)="NEEDS ASSESSMENT","NEEDS ASSESSMENT","N/A"))))</f>
        <v/>
      </c>
      <c r="S48" s="136">
        <f>IF(OR(B48="",F48=""),"",B48&amp;"|"&amp;F48)</f>
        <v/>
      </c>
    </row>
    <row r="49">
      <c r="A49" s="8" t="inlineStr">
        <is>
          <t>GR-0045</t>
        </is>
      </c>
      <c r="B49" s="8">
        <f>'04_SCOPE_CLASSIFICATION'!A7</f>
        <v/>
      </c>
      <c r="C49" s="8">
        <f>'04_SCOPE_CLASSIFICATION'!B7</f>
        <v/>
      </c>
      <c r="D49" s="8">
        <f>'04_SCOPE_CLASSIFICATION'!D7</f>
        <v/>
      </c>
      <c r="E49" s="8">
        <f>'04_SCOPE_CLASSIFICATION'!E7</f>
        <v/>
      </c>
      <c r="F49" s="8" t="inlineStr">
        <is>
          <t>AZC-LOG</t>
        </is>
      </c>
      <c r="G49" s="8" t="inlineStr">
        <is>
          <t>Logging &amp; Record-Keeping</t>
        </is>
      </c>
      <c r="H49" s="8">
        <f>IF('04_SCOPE_CLASSIFICATION'!B7="","NOT CONFIGURED",IF(AND(OR('04_SCOPE_CLASSIFICATION'!O7="High-risk — Annex III",'04_SCOPE_CLASSIFICATION'!O7="High-risk — Annex I"),OR('04_SCOPE_CLASSIFICATION'!H7="Yes",'04_SCOPE_CLASSIFICATION'!I7="Yes")),IF(E49="Parent dossier","REQUIRED — parent dossier",IF(E49="Separate dossier","REQUIRED — separate object",IF(E49="Component-scoped controls","REQUIRED — component-scoped",IF(E49="Shared parent controls","SHARED — parent dossier",IF(E49="Not separately assessed","SCREEN / HANDOFF — confirm parent coverage","NEEDS ASSESSMENT — dossier mode"))))),IF('04_SCOPE_CLASSIFICATION'!O7="Needs assessment","NEEDS ASSESSMENT","NOT APPLICABLE")))</f>
        <v/>
      </c>
      <c r="I49" s="8" t="inlineStr">
        <is>
          <t>High-risk logging spans provider/deployer roles.</t>
        </is>
      </c>
      <c r="J49" s="8" t="inlineStr">
        <is>
          <t>Articles 12,19,26</t>
        </is>
      </c>
      <c r="K49" s="8" t="inlineStr">
        <is>
          <t>AZComply_Logging_Record_Keeping_Control_Workbook_2026-09-05.xlsx</t>
        </is>
      </c>
      <c r="L49" s="131" t="str"/>
      <c r="M49" s="131" t="inlineStr">
        <is>
          <t>Not started</t>
        </is>
      </c>
      <c r="N49" s="131" t="str"/>
      <c r="O49" s="131" t="str"/>
      <c r="P49" s="131" t="n"/>
      <c r="Q49" s="131" t="n"/>
      <c r="R49" s="136">
        <f>IF(B49="","",IF(OR(LEFT(H49,8)="REQUIRED",LEFT(H49,6)="SHARED"),IF(L49="","MISSING — pack instance ID",IF(P49="","MISSING — pack instance reference",IF(OR(H49="REQUIRED — component-scoped",LEFT(H49,6)="SHARED"),IF(Q49="","MISSING — explicit covered-object list",IF(ISNUMBER(SEARCH(B49,Q49)),"COVERED — exact shared/component route","MISSING — object not named in covered-object list")),IF(COUNTIF($L$5:$L$2000,L49)&gt;1,"BLOCK — duplicate instance ID on non-shared route","COVERED — exact route")))),IF(OR(LEFT(H49,18)="SCREEN / HANDOFF",LEFT(H49,11)="CONDITIONAL",LEFT(H49,5)="BLOCK"),"HANDOFF / CONDITIONAL — no instance coverage claim",IF(LEFT(H49,16)="NEEDS ASSESSMENT","NEEDS ASSESSMENT","N/A"))))</f>
        <v/>
      </c>
      <c r="S49" s="136">
        <f>IF(OR(B49="",F49=""),"",B49&amp;"|"&amp;F49)</f>
        <v/>
      </c>
    </row>
    <row r="50">
      <c r="A50" s="8" t="inlineStr">
        <is>
          <t>GR-0046</t>
        </is>
      </c>
      <c r="B50" s="8">
        <f>'04_SCOPE_CLASSIFICATION'!A7</f>
        <v/>
      </c>
      <c r="C50" s="8">
        <f>'04_SCOPE_CLASSIFICATION'!B7</f>
        <v/>
      </c>
      <c r="D50" s="8">
        <f>'04_SCOPE_CLASSIFICATION'!D7</f>
        <v/>
      </c>
      <c r="E50" s="8">
        <f>'04_SCOPE_CLASSIFICATION'!E7</f>
        <v/>
      </c>
      <c r="F50" s="8" t="inlineStr">
        <is>
          <t>AZC-TRAIN</t>
        </is>
      </c>
      <c r="G50" s="8" t="inlineStr">
        <is>
          <t>AI Literacy, Training &amp; Competence</t>
        </is>
      </c>
      <c r="H50" s="8">
        <f>IF('04_SCOPE_CLASSIFICATION'!B7="","NOT CONFIGURED",IF('04_SCOPE_CLASSIFICATION'!W7="Required",IF(E50="Parent dossier","REQUIRED — parent dossier",IF(E50="Separate dossier","REQUIRED — separate object",IF(E50="Component-scoped controls","REQUIRED — component-scoped",IF(E50="Shared parent controls","SHARED — parent dossier",IF(E50="Not separately assessed","SCREEN / HANDOFF — confirm parent coverage","NEEDS ASSESSMENT — dossier mode"))))),IF('04_SCOPE_CLASSIFICATION'!W7="Needs assessment","NEEDS ASSESSMENT","NOT APPLICABLE")))</f>
        <v/>
      </c>
      <c r="I50" s="8" t="inlineStr">
        <is>
          <t>Article 4 / high-risk oversight training.</t>
        </is>
      </c>
      <c r="J50" s="8" t="inlineStr">
        <is>
          <t>Articles 4,26(2)</t>
        </is>
      </c>
      <c r="K50" s="8" t="inlineStr">
        <is>
          <t>AZComply_AI_Literacy_Training_Competence_Control_Workbook_2026-09-05.xlsx</t>
        </is>
      </c>
      <c r="L50" s="131" t="str"/>
      <c r="M50" s="131" t="inlineStr">
        <is>
          <t>Not started</t>
        </is>
      </c>
      <c r="N50" s="131" t="str"/>
      <c r="O50" s="131" t="str"/>
      <c r="P50" s="131" t="n"/>
      <c r="Q50" s="131" t="n"/>
      <c r="R50" s="136">
        <f>IF(B50="","",IF(OR(LEFT(H50,8)="REQUIRED",LEFT(H50,6)="SHARED"),IF(L50="","MISSING — pack instance ID",IF(P50="","MISSING — pack instance reference",IF(OR(H50="REQUIRED — component-scoped",LEFT(H50,6)="SHARED"),IF(Q50="","MISSING — explicit covered-object list",IF(ISNUMBER(SEARCH(B50,Q50)),"COVERED — exact shared/component route","MISSING — object not named in covered-object list")),IF(COUNTIF($L$5:$L$2000,L50)&gt;1,"BLOCK — duplicate instance ID on non-shared route","COVERED — exact route")))),IF(OR(LEFT(H50,18)="SCREEN / HANDOFF",LEFT(H50,11)="CONDITIONAL",LEFT(H50,5)="BLOCK"),"HANDOFF / CONDITIONAL — no instance coverage claim",IF(LEFT(H50,16)="NEEDS ASSESSMENT","NEEDS ASSESSMENT","N/A"))))</f>
        <v/>
      </c>
      <c r="S50" s="136">
        <f>IF(OR(B50="",F50=""),"",B50&amp;"|"&amp;F50)</f>
        <v/>
      </c>
    </row>
    <row r="51">
      <c r="A51" s="8" t="inlineStr">
        <is>
          <t>GR-0047</t>
        </is>
      </c>
      <c r="B51" s="8">
        <f>'04_SCOPE_CLASSIFICATION'!A7</f>
        <v/>
      </c>
      <c r="C51" s="8">
        <f>'04_SCOPE_CLASSIFICATION'!B7</f>
        <v/>
      </c>
      <c r="D51" s="8">
        <f>'04_SCOPE_CLASSIFICATION'!D7</f>
        <v/>
      </c>
      <c r="E51" s="8">
        <f>'04_SCOPE_CLASSIFICATION'!E7</f>
        <v/>
      </c>
      <c r="F51" s="8" t="inlineStr">
        <is>
          <t>AZC-FRIA</t>
        </is>
      </c>
      <c r="G51" s="8" t="inlineStr">
        <is>
          <t>Fundamental Rights Impact Assessment</t>
        </is>
      </c>
      <c r="H51" s="8">
        <f>IF('04_SCOPE_CLASSIFICATION'!B7="","NOT CONFIGURED",IF('04_SCOPE_CLASSIFICATION'!S7="Required",IF(E51="Parent dossier","REQUIRED — parent dossier",IF(E51="Separate dossier","REQUIRED — separate object",IF(E51="Component-scoped controls","REQUIRED — component-scoped",IF(E51="Shared parent controls","SHARED — parent dossier",IF(E51="Not separately assessed","SCREEN / HANDOFF — confirm parent coverage","NEEDS ASSESSMENT — dossier mode"))))),IF('04_SCOPE_CLASSIFICATION'!S7="Potentially reusable / exempt route","CONDITIONAL — reuse/exemption review",IF('04_SCOPE_CLASSIFICATION'!S7="Needs assessment","NEEDS ASSESSMENT","NOT APPLICABLE"))))</f>
        <v/>
      </c>
      <c r="I51" s="8" t="inlineStr">
        <is>
          <t>FRIA use/deployer route.</t>
        </is>
      </c>
      <c r="J51" s="8" t="inlineStr">
        <is>
          <t>Article 27 / Art.5(2)</t>
        </is>
      </c>
      <c r="K51" s="8" t="inlineStr">
        <is>
          <t>AZComply_Fundamental_Rights_Impact_Assessment_Control_Workbook_2026-09-05.xlsx</t>
        </is>
      </c>
      <c r="L51" s="131" t="str"/>
      <c r="M51" s="131" t="inlineStr">
        <is>
          <t>Not started</t>
        </is>
      </c>
      <c r="N51" s="131" t="str"/>
      <c r="O51" s="131" t="str"/>
      <c r="P51" s="131" t="n"/>
      <c r="Q51" s="131" t="n"/>
      <c r="R51" s="136">
        <f>IF(B51="","",IF(OR(LEFT(H51,8)="REQUIRED",LEFT(H51,6)="SHARED"),IF(L51="","MISSING — pack instance ID",IF(P51="","MISSING — pack instance reference",IF(OR(H51="REQUIRED — component-scoped",LEFT(H51,6)="SHARED"),IF(Q51="","MISSING — explicit covered-object list",IF(ISNUMBER(SEARCH(B51,Q51)),"COVERED — exact shared/component route","MISSING — object not named in covered-object list")),IF(COUNTIF($L$5:$L$2000,L51)&gt;1,"BLOCK — duplicate instance ID on non-shared route","COVERED — exact route")))),IF(OR(LEFT(H51,18)="SCREEN / HANDOFF",LEFT(H51,11)="CONDITIONAL",LEFT(H51,5)="BLOCK"),"HANDOFF / CONDITIONAL — no instance coverage claim",IF(LEFT(H51,16)="NEEDS ASSESSMENT","NEEDS ASSESSMENT","N/A"))))</f>
        <v/>
      </c>
      <c r="S51" s="136">
        <f>IF(OR(B51="",F51=""),"",B51&amp;"|"&amp;F51)</f>
        <v/>
      </c>
    </row>
    <row r="52">
      <c r="A52" s="8" t="inlineStr">
        <is>
          <t>GR-0048</t>
        </is>
      </c>
      <c r="B52" s="8">
        <f>'04_SCOPE_CLASSIFICATION'!A7</f>
        <v/>
      </c>
      <c r="C52" s="8">
        <f>'04_SCOPE_CLASSIFICATION'!B7</f>
        <v/>
      </c>
      <c r="D52" s="8">
        <f>'04_SCOPE_CLASSIFICATION'!D7</f>
        <v/>
      </c>
      <c r="E52" s="8">
        <f>'04_SCOPE_CLASSIFICATION'!E7</f>
        <v/>
      </c>
      <c r="F52" s="8" t="inlineStr">
        <is>
          <t>AZC-REG</t>
        </is>
      </c>
      <c r="G52" s="8" t="inlineStr">
        <is>
          <t>EU AI Database Registration</t>
        </is>
      </c>
      <c r="H52" s="8">
        <f>IF('04_SCOPE_CLASSIFICATION'!B7="","NOT CONFIGURED",IF(LEFT('04_SCOPE_CLASSIFICATION'!T7,8)="Required",IF(E52="Parent dossier","REQUIRED — parent dossier",IF(E52="Separate dossier","REQUIRED — separate object",IF(E52="Component-scoped controls","REQUIRED — component-scoped",IF(E52="Shared parent controls","SHARED — parent dossier",IF(E52="Not separately assessed","SCREEN / HANDOFF — confirm parent coverage","NEEDS ASSESSMENT — dossier mode"))))),IF('04_SCOPE_CLASSIFICATION'!T7="Needs assessment","NEEDS ASSESSMENT","NOT APPLICABLE")))</f>
        <v/>
      </c>
      <c r="I52" s="8" t="inlineStr">
        <is>
          <t>EU/secure/national registration routing.</t>
        </is>
      </c>
      <c r="J52" s="8" t="inlineStr">
        <is>
          <t>Articles 49,71</t>
        </is>
      </c>
      <c r="K52" s="8" t="inlineStr">
        <is>
          <t>AZComply_EU_AI_Database_Registration_Control_Workbook_2026-09-05.xlsx</t>
        </is>
      </c>
      <c r="L52" s="131" t="str"/>
      <c r="M52" s="131" t="inlineStr">
        <is>
          <t>Not started</t>
        </is>
      </c>
      <c r="N52" s="131" t="str"/>
      <c r="O52" s="131" t="str"/>
      <c r="P52" s="131" t="n"/>
      <c r="Q52" s="131" t="n"/>
      <c r="R52" s="136">
        <f>IF(B52="","",IF(OR(LEFT(H52,8)="REQUIRED",LEFT(H52,6)="SHARED"),IF(L52="","MISSING — pack instance ID",IF(P52="","MISSING — pack instance reference",IF(OR(H52="REQUIRED — component-scoped",LEFT(H52,6)="SHARED"),IF(Q52="","MISSING — explicit covered-object list",IF(ISNUMBER(SEARCH(B52,Q52)),"COVERED — exact shared/component route","MISSING — object not named in covered-object list")),IF(COUNTIF($L$5:$L$2000,L52)&gt;1,"BLOCK — duplicate instance ID on non-shared route","COVERED — exact route")))),IF(OR(LEFT(H52,18)="SCREEN / HANDOFF",LEFT(H52,11)="CONDITIONAL",LEFT(H52,5)="BLOCK"),"HANDOFF / CONDITIONAL — no instance coverage claim",IF(LEFT(H52,16)="NEEDS ASSESSMENT","NEEDS ASSESSMENT","N/A"))))</f>
        <v/>
      </c>
      <c r="S52" s="136">
        <f>IF(OR(B52="",F52=""),"",B52&amp;"|"&amp;F52)</f>
        <v/>
      </c>
    </row>
    <row r="53">
      <c r="A53" s="8" t="inlineStr">
        <is>
          <t>GR-0049</t>
        </is>
      </c>
      <c r="B53" s="8">
        <f>'04_SCOPE_CLASSIFICATION'!A7</f>
        <v/>
      </c>
      <c r="C53" s="8">
        <f>'04_SCOPE_CLASSIFICATION'!B7</f>
        <v/>
      </c>
      <c r="D53" s="8">
        <f>'04_SCOPE_CLASSIFICATION'!D7</f>
        <v/>
      </c>
      <c r="E53" s="8">
        <f>'04_SCOPE_CLASSIFICATION'!E7</f>
        <v/>
      </c>
      <c r="F53" s="8" t="inlineStr">
        <is>
          <t>AZC-PMS</t>
        </is>
      </c>
      <c r="G53" s="8" t="inlineStr">
        <is>
          <t>Post-Market Monitoring</t>
        </is>
      </c>
      <c r="H53" s="8">
        <f>IF('04_SCOPE_CLASSIFICATION'!B7="","NOT CONFIGURED",IF(OR('04_SCOPE_CLASSIFICATION'!O7="High-risk — Annex III",'04_SCOPE_CLASSIFICATION'!O7="High-risk — Annex I"),IF('04_SCOPE_CLASSIFICATION'!H7="Yes",IF(E53="Parent dossier","REQUIRED — parent dossier",IF(E53="Separate dossier","REQUIRED — separate object",IF(E53="Component-scoped controls","REQUIRED — component-scoped",IF(E53="Shared parent controls","SHARED — parent dossier",IF(E53="Not separately assessed","SCREEN / HANDOFF — confirm parent coverage","NEEDS ASSESSMENT — dossier mode"))))),IF('04_SCOPE_CLASSIFICATION'!I7="Yes","SCREEN / HANDOFF — provider-side evidence required",IF('04_SCOPE_CLASSIFICATION'!H7="Needs assessment","NEEDS ASSESSMENT — provider role","SCREEN / HANDOFF — identify responsible provider"))),IF('04_SCOPE_CLASSIFICATION'!O7="Needs assessment","NEEDS ASSESSMENT","NOT APPLICABLE")))</f>
        <v/>
      </c>
      <c r="I53" s="8" t="inlineStr">
        <is>
          <t>Provider-side high-risk pack; deployer uses handoff/provider evidence.</t>
        </is>
      </c>
      <c r="J53" s="8" t="inlineStr">
        <is>
          <t>Article 72</t>
        </is>
      </c>
      <c r="K53" s="8" t="inlineStr">
        <is>
          <t>AZComply_Post_Market_Monitoring_Control_Workbook_2026-09-04.xlsx</t>
        </is>
      </c>
      <c r="L53" s="131" t="str"/>
      <c r="M53" s="131" t="inlineStr">
        <is>
          <t>Not started</t>
        </is>
      </c>
      <c r="N53" s="131" t="str"/>
      <c r="O53" s="131" t="str"/>
      <c r="P53" s="131" t="n"/>
      <c r="Q53" s="131" t="n"/>
      <c r="R53" s="136">
        <f>IF(B53="","",IF(OR(LEFT(H53,8)="REQUIRED",LEFT(H53,6)="SHARED"),IF(L53="","MISSING — pack instance ID",IF(P53="","MISSING — pack instance reference",IF(OR(H53="REQUIRED — component-scoped",LEFT(H53,6)="SHARED"),IF(Q53="","MISSING — explicit covered-object list",IF(ISNUMBER(SEARCH(B53,Q53)),"COVERED — exact shared/component route","MISSING — object not named in covered-object list")),IF(COUNTIF($L$5:$L$2000,L53)&gt;1,"BLOCK — duplicate instance ID on non-shared route","COVERED — exact route")))),IF(OR(LEFT(H53,18)="SCREEN / HANDOFF",LEFT(H53,11)="CONDITIONAL",LEFT(H53,5)="BLOCK"),"HANDOFF / CONDITIONAL — no instance coverage claim",IF(LEFT(H53,16)="NEEDS ASSESSMENT","NEEDS ASSESSMENT","N/A"))))</f>
        <v/>
      </c>
      <c r="S53" s="136">
        <f>IF(OR(B53="",F53=""),"",B53&amp;"|"&amp;F53)</f>
        <v/>
      </c>
    </row>
    <row r="54">
      <c r="A54" s="8" t="inlineStr">
        <is>
          <t>GR-0050</t>
        </is>
      </c>
      <c r="B54" s="8">
        <f>'04_SCOPE_CLASSIFICATION'!A7</f>
        <v/>
      </c>
      <c r="C54" s="8">
        <f>'04_SCOPE_CLASSIFICATION'!B7</f>
        <v/>
      </c>
      <c r="D54" s="8">
        <f>'04_SCOPE_CLASSIFICATION'!D7</f>
        <v/>
      </c>
      <c r="E54" s="8">
        <f>'04_SCOPE_CLASSIFICATION'!E7</f>
        <v/>
      </c>
      <c r="F54" s="8" t="inlineStr">
        <is>
          <t>AZC-SUP</t>
        </is>
      </c>
      <c r="G54" s="8" t="inlineStr">
        <is>
          <t>AI Supply Chain &amp; Value Chain</t>
        </is>
      </c>
      <c r="H54" s="8">
        <f>IF('04_SCOPE_CLASSIFICATION'!B7="","NOT CONFIGURED",IF('04_SCOPE_CLASSIFICATION'!V7="Required",IF(E54="Parent dossier","REQUIRED — parent dossier",IF(E54="Separate dossier","REQUIRED — separate object",IF(E54="Component-scoped controls","REQUIRED — component-scoped",IF(E54="Shared parent controls","SHARED — parent dossier",IF(E54="Not separately assessed","SCREEN / HANDOFF — confirm parent coverage","NEEDS ASSESSMENT — dossier mode"))))),IF('04_SCOPE_CLASSIFICATION'!V7="Screen / handoff","SCREEN / HANDOFF",IF('04_SCOPE_CLASSIFICATION'!V7="Needs assessment","NEEDS ASSESSMENT","NOT APPLICABLE"))))</f>
        <v/>
      </c>
      <c r="I54" s="8" t="inlineStr">
        <is>
          <t>Articles 22–25/value-chain route.</t>
        </is>
      </c>
      <c r="J54" s="8" t="inlineStr">
        <is>
          <t>Articles 22–25</t>
        </is>
      </c>
      <c r="K54" s="8" t="inlineStr">
        <is>
          <t>AZComply_AI_Supply_Chain_Value_Chain_Control_Workbook_2026-09-05.xlsx</t>
        </is>
      </c>
      <c r="L54" s="131" t="str"/>
      <c r="M54" s="131" t="inlineStr">
        <is>
          <t>Not started</t>
        </is>
      </c>
      <c r="N54" s="131" t="str"/>
      <c r="O54" s="131" t="str"/>
      <c r="P54" s="131" t="n"/>
      <c r="Q54" s="131" t="n"/>
      <c r="R54" s="136">
        <f>IF(B54="","",IF(OR(LEFT(H54,8)="REQUIRED",LEFT(H54,6)="SHARED"),IF(L54="","MISSING — pack instance ID",IF(P54="","MISSING — pack instance reference",IF(OR(H54="REQUIRED — component-scoped",LEFT(H54,6)="SHARED"),IF(Q54="","MISSING — explicit covered-object list",IF(ISNUMBER(SEARCH(B54,Q54)),"COVERED — exact shared/component route","MISSING — object not named in covered-object list")),IF(COUNTIF($L$5:$L$2000,L54)&gt;1,"BLOCK — duplicate instance ID on non-shared route","COVERED — exact route")))),IF(OR(LEFT(H54,18)="SCREEN / HANDOFF",LEFT(H54,11)="CONDITIONAL",LEFT(H54,5)="BLOCK"),"HANDOFF / CONDITIONAL — no instance coverage claim",IF(LEFT(H54,16)="NEEDS ASSESSMENT","NEEDS ASSESSMENT","N/A"))))</f>
        <v/>
      </c>
      <c r="S54" s="136">
        <f>IF(OR(B54="",F54=""),"",B54&amp;"|"&amp;F54)</f>
        <v/>
      </c>
    </row>
    <row r="55">
      <c r="A55" s="8" t="inlineStr">
        <is>
          <t>GR-0051</t>
        </is>
      </c>
      <c r="B55" s="8">
        <f>'04_SCOPE_CLASSIFICATION'!A7</f>
        <v/>
      </c>
      <c r="C55" s="8">
        <f>'04_SCOPE_CLASSIFICATION'!B7</f>
        <v/>
      </c>
      <c r="D55" s="8">
        <f>'04_SCOPE_CLASSIFICATION'!D7</f>
        <v/>
      </c>
      <c r="E55" s="8">
        <f>'04_SCOPE_CLASSIFICATION'!E7</f>
        <v/>
      </c>
      <c r="F55" s="8" t="inlineStr">
        <is>
          <t>AZC-GPAI</t>
        </is>
      </c>
      <c r="G55" s="8" t="inlineStr">
        <is>
          <t>GPAI Model Compliance</t>
        </is>
      </c>
      <c r="H55" s="8">
        <f>IF('04_SCOPE_CLASSIFICATION'!B7="","NOT CONFIGURED",IF(OR('04_SCOPE_CLASSIFICATION'!U7="Ordinary GPAI provider",'04_SCOPE_CLASSIFICATION'!U7="Systemic-risk GPAI provider"),IF('04_SCOPE_CLASSIFICATION'!H7="Yes",IF(E55="Parent dossier","REQUIRED — parent dossier",IF(E55="Separate dossier","REQUIRED — separate object",IF(E55="Component-scoped controls","REQUIRED — component-scoped",IF(E55="Shared parent controls","SHARED — parent dossier",IF(E55="Not separately assessed","SCREEN / HANDOFF — confirm parent coverage","NEEDS ASSESSMENT — dossier mode"))))),"SCREEN / HANDOFF — external GPAI provider obligations"),IF('04_SCOPE_CLASSIFICATION'!U7="GPAI model used / external provider handoff","SCREEN / HANDOFF — model-provider evidence",IF('04_SCOPE_CLASSIFICATION'!U7="Needs assessment","NEEDS ASSESSMENT","NOT APPLICABLE"))))</f>
        <v/>
      </c>
      <c r="I55" s="8" t="inlineStr">
        <is>
          <t>GPAI provider vs downstream handoff.</t>
        </is>
      </c>
      <c r="J55" s="8" t="inlineStr">
        <is>
          <t>Articles 51–55</t>
        </is>
      </c>
      <c r="K55" s="8" t="inlineStr">
        <is>
          <t>AZComply_GPAI_Model_Compliance_Control_Workbook_2026-09-05.xlsx</t>
        </is>
      </c>
      <c r="L55" s="131" t="str"/>
      <c r="M55" s="131" t="inlineStr">
        <is>
          <t>Not started</t>
        </is>
      </c>
      <c r="N55" s="131" t="str"/>
      <c r="O55" s="131" t="str"/>
      <c r="P55" s="131" t="n"/>
      <c r="Q55" s="131" t="n"/>
      <c r="R55" s="136">
        <f>IF(B55="","",IF(OR(LEFT(H55,8)="REQUIRED",LEFT(H55,6)="SHARED"),IF(L55="","MISSING — pack instance ID",IF(P55="","MISSING — pack instance reference",IF(OR(H55="REQUIRED — component-scoped",LEFT(H55,6)="SHARED"),IF(Q55="","MISSING — explicit covered-object list",IF(ISNUMBER(SEARCH(B55,Q55)),"COVERED — exact shared/component route","MISSING — object not named in covered-object list")),IF(COUNTIF($L$5:$L$2000,L55)&gt;1,"BLOCK — duplicate instance ID on non-shared route","COVERED — exact route")))),IF(OR(LEFT(H55,18)="SCREEN / HANDOFF",LEFT(H55,11)="CONDITIONAL",LEFT(H55,5)="BLOCK"),"HANDOFF / CONDITIONAL — no instance coverage claim",IF(LEFT(H55,16)="NEEDS ASSESSMENT","NEEDS ASSESSMENT","N/A"))))</f>
        <v/>
      </c>
      <c r="S55" s="136">
        <f>IF(OR(B55="",F55=""),"",B55&amp;"|"&amp;F55)</f>
        <v/>
      </c>
    </row>
    <row r="56">
      <c r="A56" s="8" t="inlineStr">
        <is>
          <t>GR-0052</t>
        </is>
      </c>
      <c r="B56" s="8">
        <f>'04_SCOPE_CLASSIFICATION'!A8</f>
        <v/>
      </c>
      <c r="C56" s="8">
        <f>'04_SCOPE_CLASSIFICATION'!B8</f>
        <v/>
      </c>
      <c r="D56" s="8">
        <f>'04_SCOPE_CLASSIFICATION'!D8</f>
        <v/>
      </c>
      <c r="E56" s="8">
        <f>'04_SCOPE_CLASSIFICATION'!E8</f>
        <v/>
      </c>
      <c r="F56" s="8" t="inlineStr">
        <is>
          <t>AZC-CLS</t>
        </is>
      </c>
      <c r="G56" s="8" t="inlineStr">
        <is>
          <t>AI System Classification Decision</t>
        </is>
      </c>
      <c r="H56" s="8">
        <f>IF('04_SCOPE_CLASSIFICATION'!B8="","NOT CONFIGURED",IF('04_SCOPE_CLASSIFICATION'!D8="Needs assessment","NEEDS ASSESSMENT — regulatory object status",IF(OR('04_SCOPE_CLASSIFICATION'!D8="Separate AI system",'04_SCOPE_CLASSIFICATION'!D8="GPAI model"),IF(E56="Parent dossier","REQUIRED — parent dossier",IF(E56="Separate dossier","REQUIRED — separate object",IF(E56="Component-scoped controls","REQUIRED — component-scoped",IF(E56="Shared parent controls","SHARED — parent dossier",IF(E56="Not separately assessed","SCREEN / HANDOFF — confirm parent coverage","NEEDS ASSESSMENT — dossier mode"))))),IF('04_SCOPE_CLASSIFICATION'!D8="AI component within parent","SCREEN / HANDOFF — classify component within parent context",IF('04_SCOPE_CLASSIFICATION'!D8="Non-AI component","NOT APPLICABLE","NEEDS ASSESSMENT")))))</f>
        <v/>
      </c>
      <c r="I56" s="8" t="inlineStr">
        <is>
          <t>Classification/scope screen for each material object.</t>
        </is>
      </c>
      <c r="J56" s="8" t="inlineStr">
        <is>
          <t>Art.2/3/5/6; Annex I/III</t>
        </is>
      </c>
      <c r="K56" s="8" t="inlineStr">
        <is>
          <t>AZComply_AI_System_Classification_Decision_Workbook_UPDATED_2026-09-04.xlsx</t>
        </is>
      </c>
      <c r="L56" s="131" t="str"/>
      <c r="M56" s="131" t="inlineStr">
        <is>
          <t>Not started</t>
        </is>
      </c>
      <c r="N56" s="131" t="str"/>
      <c r="O56" s="131" t="str"/>
      <c r="P56" s="131" t="n"/>
      <c r="Q56" s="131" t="n"/>
      <c r="R56" s="136">
        <f>IF(B56="","",IF(OR(LEFT(H56,8)="REQUIRED",LEFT(H56,6)="SHARED"),IF(L56="","MISSING — pack instance ID",IF(P56="","MISSING — pack instance reference",IF(OR(H56="REQUIRED — component-scoped",LEFT(H56,6)="SHARED"),IF(Q56="","MISSING — explicit covered-object list",IF(ISNUMBER(SEARCH(B56,Q56)),"COVERED — exact shared/component route","MISSING — object not named in covered-object list")),IF(COUNTIF($L$5:$L$2000,L56)&gt;1,"BLOCK — duplicate instance ID on non-shared route","COVERED — exact route")))),IF(OR(LEFT(H56,18)="SCREEN / HANDOFF",LEFT(H56,11)="CONDITIONAL",LEFT(H56,5)="BLOCK"),"HANDOFF / CONDITIONAL — no instance coverage claim",IF(LEFT(H56,16)="NEEDS ASSESSMENT","NEEDS ASSESSMENT","N/A"))))</f>
        <v/>
      </c>
      <c r="S56" s="136">
        <f>IF(OR(B56="",F56=""),"",B56&amp;"|"&amp;F56)</f>
        <v/>
      </c>
    </row>
    <row r="57">
      <c r="A57" s="8" t="inlineStr">
        <is>
          <t>GR-0053</t>
        </is>
      </c>
      <c r="B57" s="8">
        <f>'04_SCOPE_CLASSIFICATION'!A8</f>
        <v/>
      </c>
      <c r="C57" s="8">
        <f>'04_SCOPE_CLASSIFICATION'!B8</f>
        <v/>
      </c>
      <c r="D57" s="8">
        <f>'04_SCOPE_CLASSIFICATION'!D8</f>
        <v/>
      </c>
      <c r="E57" s="8">
        <f>'04_SCOPE_CLASSIFICATION'!E8</f>
        <v/>
      </c>
      <c r="F57" s="8" t="inlineStr">
        <is>
          <t>AZC-A5</t>
        </is>
      </c>
      <c r="G57" s="8" t="inlineStr">
        <is>
          <t>Article 5 Prohibited Practices</t>
        </is>
      </c>
      <c r="H57" s="8">
        <f>IF('04_SCOPE_CLASSIFICATION'!B8="","NOT CONFIGURED",IF('04_SCOPE_CLASSIFICATION'!F8="No","NOT APPLICABLE — not AI system",IF('04_SCOPE_CLASSIFICATION'!N8="Needs assessment","NEEDS ASSESSMENT — Article 5 screen",IF(OR('04_SCOPE_CLASSIFICATION'!N8="Potential prohibited-practice route",'04_SCOPE_CLASSIFICATION'!N8="Future Article 5 transition route"),"BLOCK / HANDOFF — Article 5 route",IF('04_SCOPE_CLASSIFICATION'!N8="No current Article 5 trigger","SCREEN COMPLETE — no current trigger","NOT APPLICABLE")))))</f>
        <v/>
      </c>
      <c r="I57" s="8" t="inlineStr">
        <is>
          <t>Article 5 gate; component positive route escalates to parent.</t>
        </is>
      </c>
      <c r="J57" s="8" t="inlineStr">
        <is>
          <t>Article 5</t>
        </is>
      </c>
      <c r="K57" s="8" t="inlineStr">
        <is>
          <t>AZComply_Article5_Prohibited_Practices_Control_Workbook_2026-09-04.xlsx</t>
        </is>
      </c>
      <c r="L57" s="131" t="str"/>
      <c r="M57" s="131" t="inlineStr">
        <is>
          <t>Not started</t>
        </is>
      </c>
      <c r="N57" s="131" t="str"/>
      <c r="O57" s="131" t="str"/>
      <c r="P57" s="131" t="n"/>
      <c r="Q57" s="131" t="n"/>
      <c r="R57" s="136">
        <f>IF(B57="","",IF(OR(LEFT(H57,8)="REQUIRED",LEFT(H57,6)="SHARED"),IF(L57="","MISSING — pack instance ID",IF(P57="","MISSING — pack instance reference",IF(OR(H57="REQUIRED — component-scoped",LEFT(H57,6)="SHARED"),IF(Q57="","MISSING — explicit covered-object list",IF(ISNUMBER(SEARCH(B57,Q57)),"COVERED — exact shared/component route","MISSING — object not named in covered-object list")),IF(COUNTIF($L$5:$L$2000,L57)&gt;1,"BLOCK — duplicate instance ID on non-shared route","COVERED — exact route")))),IF(OR(LEFT(H57,18)="SCREEN / HANDOFF",LEFT(H57,11)="CONDITIONAL",LEFT(H57,5)="BLOCK"),"HANDOFF / CONDITIONAL — no instance coverage claim",IF(LEFT(H57,16)="NEEDS ASSESSMENT","NEEDS ASSESSMENT","N/A"))))</f>
        <v/>
      </c>
      <c r="S57" s="136">
        <f>IF(OR(B57="",F57=""),"",B57&amp;"|"&amp;F57)</f>
        <v/>
      </c>
    </row>
    <row r="58">
      <c r="A58" s="8" t="inlineStr">
        <is>
          <t>GR-0054</t>
        </is>
      </c>
      <c r="B58" s="8">
        <f>'04_SCOPE_CLASSIFICATION'!A8</f>
        <v/>
      </c>
      <c r="C58" s="8">
        <f>'04_SCOPE_CLASSIFICATION'!B8</f>
        <v/>
      </c>
      <c r="D58" s="8">
        <f>'04_SCOPE_CLASSIFICATION'!D8</f>
        <v/>
      </c>
      <c r="E58" s="8">
        <f>'04_SCOPE_CLASSIFICATION'!E8</f>
        <v/>
      </c>
      <c r="F58" s="8" t="inlineStr">
        <is>
          <t>AZC-TRANS</t>
        </is>
      </c>
      <c r="G58" s="8" t="inlineStr">
        <is>
          <t>Transparency &amp; Information</t>
        </is>
      </c>
      <c r="H58" s="8">
        <f>IF('04_SCOPE_CLASSIFICATION'!B8="","NOT CONFIGURED",IF(OR('04_SCOPE_CLASSIFICATION'!R8="Required",AND(OR('04_SCOPE_CLASSIFICATION'!O8="High-risk — Annex III",'04_SCOPE_CLASSIFICATION'!O8="High-risk — Annex I"),'04_SCOPE_CLASSIFICATION'!H8="Yes")),IF(E58="Parent dossier","REQUIRED — parent dossier",IF(E58="Separate dossier","REQUIRED — separate object",IF(E58="Component-scoped controls","REQUIRED — component-scoped",IF(E58="Shared parent controls","SHARED — parent dossier",IF(E58="Not separately assessed","SCREEN / HANDOFF — confirm parent coverage","NEEDS ASSESSMENT — dossier mode"))))),IF(AND(OR('04_SCOPE_CLASSIFICATION'!O8="High-risk — Annex III",'04_SCOPE_CLASSIFICATION'!O8="High-risk — Annex I"),'04_SCOPE_CLASSIFICATION'!I8="Yes",'04_SCOPE_CLASSIFICATION'!H8&lt;&gt;"Yes"),"SCREEN / HANDOFF — obtain provider Article 13 information",IF(OR('04_SCOPE_CLASSIFICATION'!R8="Needs assessment",'04_SCOPE_CLASSIFICATION'!O8="Needs assessment"),"NEEDS ASSESSMENT",IF('04_SCOPE_CLASSIFICATION'!R8="Potential exception / reduced disclosure","CONDITIONAL — exception / reduced disclosure evidence","NOT APPLICABLE")))))</f>
        <v/>
      </c>
      <c r="I58" s="8" t="inlineStr">
        <is>
          <t>Article 13 provider info + Article 50 transparency.</t>
        </is>
      </c>
      <c r="J58" s="8" t="inlineStr">
        <is>
          <t>Articles 13,50</t>
        </is>
      </c>
      <c r="K58" s="8" t="inlineStr">
        <is>
          <t>AZComply_Transparency_Information_Control_Workbook_2026-09-05.xlsx</t>
        </is>
      </c>
      <c r="L58" s="131" t="str"/>
      <c r="M58" s="131" t="inlineStr">
        <is>
          <t>Not started</t>
        </is>
      </c>
      <c r="N58" s="131" t="str"/>
      <c r="O58" s="131" t="str"/>
      <c r="P58" s="131" t="n"/>
      <c r="Q58" s="131" t="n"/>
      <c r="R58" s="136">
        <f>IF(B58="","",IF(OR(LEFT(H58,8)="REQUIRED",LEFT(H58,6)="SHARED"),IF(L58="","MISSING — pack instance ID",IF(P58="","MISSING — pack instance reference",IF(OR(H58="REQUIRED — component-scoped",LEFT(H58,6)="SHARED"),IF(Q58="","MISSING — explicit covered-object list",IF(ISNUMBER(SEARCH(B58,Q58)),"COVERED — exact shared/component route","MISSING — object not named in covered-object list")),IF(COUNTIF($L$5:$L$2000,L58)&gt;1,"BLOCK — duplicate instance ID on non-shared route","COVERED — exact route")))),IF(OR(LEFT(H58,18)="SCREEN / HANDOFF",LEFT(H58,11)="CONDITIONAL",LEFT(H58,5)="BLOCK"),"HANDOFF / CONDITIONAL — no instance coverage claim",IF(LEFT(H58,16)="NEEDS ASSESSMENT","NEEDS ASSESSMENT","N/A"))))</f>
        <v/>
      </c>
      <c r="S58" s="136">
        <f>IF(OR(B58="",F58=""),"",B58&amp;"|"&amp;F58)</f>
        <v/>
      </c>
    </row>
    <row r="59">
      <c r="A59" s="8" t="inlineStr">
        <is>
          <t>GR-0055</t>
        </is>
      </c>
      <c r="B59" s="8">
        <f>'04_SCOPE_CLASSIFICATION'!A8</f>
        <v/>
      </c>
      <c r="C59" s="8">
        <f>'04_SCOPE_CLASSIFICATION'!B8</f>
        <v/>
      </c>
      <c r="D59" s="8">
        <f>'04_SCOPE_CLASSIFICATION'!D8</f>
        <v/>
      </c>
      <c r="E59" s="8">
        <f>'04_SCOPE_CLASSIFICATION'!E8</f>
        <v/>
      </c>
      <c r="F59" s="8" t="inlineStr">
        <is>
          <t>AZC-DEP</t>
        </is>
      </c>
      <c r="G59" s="8" t="inlineStr">
        <is>
          <t>Deployer Obligations</t>
        </is>
      </c>
      <c r="H59" s="8">
        <f>IF('04_SCOPE_CLASSIFICATION'!B8="","NOT CONFIGURED",IF(AND('04_SCOPE_CLASSIFICATION'!I8="Yes",OR('04_SCOPE_CLASSIFICATION'!O8="High-risk — Annex III",'04_SCOPE_CLASSIFICATION'!O8="High-risk — Annex I")),IF(E59="Parent dossier","REQUIRED — parent dossier",IF(E59="Separate dossier","REQUIRED — separate object",IF(E59="Component-scoped controls","REQUIRED — component-scoped",IF(E59="Shared parent controls","SHARED — parent dossier",IF(E59="Not separately assessed","SCREEN / HANDOFF — confirm parent coverage","NEEDS ASSESSMENT — dossier mode"))))),IF(OR('04_SCOPE_CLASSIFICATION'!I8="Needs assessment",'04_SCOPE_CLASSIFICATION'!O8="Needs assessment"),"NEEDS ASSESSMENT","NOT APPLICABLE")))</f>
        <v/>
      </c>
      <c r="I59" s="8" t="inlineStr">
        <is>
          <t>High-risk deployer duties.</t>
        </is>
      </c>
      <c r="J59" s="8" t="inlineStr">
        <is>
          <t>Article 26</t>
        </is>
      </c>
      <c r="K59" s="8" t="inlineStr">
        <is>
          <t>AZComply_Deployer_Obligations_Control_Workbook_2026-09-04.xlsx</t>
        </is>
      </c>
      <c r="L59" s="131" t="str"/>
      <c r="M59" s="131" t="inlineStr">
        <is>
          <t>Not started</t>
        </is>
      </c>
      <c r="N59" s="131" t="str"/>
      <c r="O59" s="131" t="str"/>
      <c r="P59" s="131" t="n"/>
      <c r="Q59" s="131" t="n"/>
      <c r="R59" s="136">
        <f>IF(B59="","",IF(OR(LEFT(H59,8)="REQUIRED",LEFT(H59,6)="SHARED"),IF(L59="","MISSING — pack instance ID",IF(P59="","MISSING — pack instance reference",IF(OR(H59="REQUIRED — component-scoped",LEFT(H59,6)="SHARED"),IF(Q59="","MISSING — explicit covered-object list",IF(ISNUMBER(SEARCH(B59,Q59)),"COVERED — exact shared/component route","MISSING — object not named in covered-object list")),IF(COUNTIF($L$5:$L$2000,L59)&gt;1,"BLOCK — duplicate instance ID on non-shared route","COVERED — exact route")))),IF(OR(LEFT(H59,18)="SCREEN / HANDOFF",LEFT(H59,11)="CONDITIONAL",LEFT(H59,5)="BLOCK"),"HANDOFF / CONDITIONAL — no instance coverage claim",IF(LEFT(H59,16)="NEEDS ASSESSMENT","NEEDS ASSESSMENT","N/A"))))</f>
        <v/>
      </c>
      <c r="S59" s="136">
        <f>IF(OR(B59="",F59=""),"",B59&amp;"|"&amp;F59)</f>
        <v/>
      </c>
    </row>
    <row r="60">
      <c r="A60" s="8" t="inlineStr">
        <is>
          <t>GR-0056</t>
        </is>
      </c>
      <c r="B60" s="8">
        <f>'04_SCOPE_CLASSIFICATION'!A8</f>
        <v/>
      </c>
      <c r="C60" s="8">
        <f>'04_SCOPE_CLASSIFICATION'!B8</f>
        <v/>
      </c>
      <c r="D60" s="8">
        <f>'04_SCOPE_CLASSIFICATION'!D8</f>
        <v/>
      </c>
      <c r="E60" s="8">
        <f>'04_SCOPE_CLASSIFICATION'!E8</f>
        <v/>
      </c>
      <c r="F60" s="8" t="inlineStr">
        <is>
          <t>AZC-HO</t>
        </is>
      </c>
      <c r="G60" s="8" t="inlineStr">
        <is>
          <t>Human Oversight</t>
        </is>
      </c>
      <c r="H60" s="8">
        <f>IF('04_SCOPE_CLASSIFICATION'!B8="","NOT CONFIGURED",IF(AND(OR('04_SCOPE_CLASSIFICATION'!O8="High-risk — Annex III",'04_SCOPE_CLASSIFICATION'!O8="High-risk — Annex I"),OR('04_SCOPE_CLASSIFICATION'!H8="Yes",'04_SCOPE_CLASSIFICATION'!I8="Yes")),IF(E60="Parent dossier","REQUIRED — parent dossier",IF(E60="Separate dossier","REQUIRED — separate object",IF(E60="Component-scoped controls","REQUIRED — component-scoped",IF(E60="Shared parent controls","SHARED — parent dossier",IF(E60="Not separately assessed","SCREEN / HANDOFF — confirm parent coverage","NEEDS ASSESSMENT — dossier mode"))))),IF('04_SCOPE_CLASSIFICATION'!O8="Needs assessment","NEEDS ASSESSMENT","NOT APPLICABLE")))</f>
        <v/>
      </c>
      <c r="I60" s="8" t="inlineStr">
        <is>
          <t>High-risk provider/deployer human oversight.</t>
        </is>
      </c>
      <c r="J60" s="8" t="inlineStr">
        <is>
          <t>Articles 14,26(2)</t>
        </is>
      </c>
      <c r="K60" s="8" t="inlineStr">
        <is>
          <t>AZComply_Human_Oversight_Control_Workbook_2026-09-04.xlsx</t>
        </is>
      </c>
      <c r="L60" s="131" t="str"/>
      <c r="M60" s="131" t="inlineStr">
        <is>
          <t>Not started</t>
        </is>
      </c>
      <c r="N60" s="131" t="str"/>
      <c r="O60" s="131" t="str"/>
      <c r="P60" s="131" t="n"/>
      <c r="Q60" s="131" t="n"/>
      <c r="R60" s="136">
        <f>IF(B60="","",IF(OR(LEFT(H60,8)="REQUIRED",LEFT(H60,6)="SHARED"),IF(L60="","MISSING — pack instance ID",IF(P60="","MISSING — pack instance reference",IF(OR(H60="REQUIRED — component-scoped",LEFT(H60,6)="SHARED"),IF(Q60="","MISSING — explicit covered-object list",IF(ISNUMBER(SEARCH(B60,Q60)),"COVERED — exact shared/component route","MISSING — object not named in covered-object list")),IF(COUNTIF($L$5:$L$2000,L60)&gt;1,"BLOCK — duplicate instance ID on non-shared route","COVERED — exact route")))),IF(OR(LEFT(H60,18)="SCREEN / HANDOFF",LEFT(H60,11)="CONDITIONAL",LEFT(H60,5)="BLOCK"),"HANDOFF / CONDITIONAL — no instance coverage claim",IF(LEFT(H60,16)="NEEDS ASSESSMENT","NEEDS ASSESSMENT","N/A"))))</f>
        <v/>
      </c>
      <c r="S60" s="136">
        <f>IF(OR(B60="",F60=""),"",B60&amp;"|"&amp;F60)</f>
        <v/>
      </c>
    </row>
    <row r="61">
      <c r="A61" s="8" t="inlineStr">
        <is>
          <t>GR-0057</t>
        </is>
      </c>
      <c r="B61" s="8">
        <f>'04_SCOPE_CLASSIFICATION'!A8</f>
        <v/>
      </c>
      <c r="C61" s="8">
        <f>'04_SCOPE_CLASSIFICATION'!B8</f>
        <v/>
      </c>
      <c r="D61" s="8">
        <f>'04_SCOPE_CLASSIFICATION'!D8</f>
        <v/>
      </c>
      <c r="E61" s="8">
        <f>'04_SCOPE_CLASSIFICATION'!E8</f>
        <v/>
      </c>
      <c r="F61" s="8" t="inlineStr">
        <is>
          <t>AZC-RISK</t>
        </is>
      </c>
      <c r="G61" s="8" t="inlineStr">
        <is>
          <t>Risk Management System</t>
        </is>
      </c>
      <c r="H61" s="8">
        <f>IF('04_SCOPE_CLASSIFICATION'!B8="","NOT CONFIGURED",IF(OR('04_SCOPE_CLASSIFICATION'!O8="High-risk — Annex III",'04_SCOPE_CLASSIFICATION'!O8="High-risk — Annex I"),IF('04_SCOPE_CLASSIFICATION'!H8="Yes",IF(E61="Parent dossier","REQUIRED — parent dossier",IF(E61="Separate dossier","REQUIRED — separate object",IF(E61="Component-scoped controls","REQUIRED — component-scoped",IF(E61="Shared parent controls","SHARED — parent dossier",IF(E61="Not separately assessed","SCREEN / HANDOFF — confirm parent coverage","NEEDS ASSESSMENT — dossier mode"))))),IF('04_SCOPE_CLASSIFICATION'!I8="Yes","SCREEN / HANDOFF — provider-side evidence required",IF('04_SCOPE_CLASSIFICATION'!H8="Needs assessment","NEEDS ASSESSMENT — provider role","SCREEN / HANDOFF — identify responsible provider"))),IF('04_SCOPE_CLASSIFICATION'!O8="Needs assessment","NEEDS ASSESSMENT","NOT APPLICABLE")))</f>
        <v/>
      </c>
      <c r="I61" s="8" t="inlineStr">
        <is>
          <t>Provider-side high-risk pack; deployer uses handoff/provider evidence.</t>
        </is>
      </c>
      <c r="J61" s="8" t="inlineStr">
        <is>
          <t>Article 9</t>
        </is>
      </c>
      <c r="K61" s="8" t="inlineStr">
        <is>
          <t>AZComply_Risk_Management_System_Control_Workbook_2026-09-04.xlsx</t>
        </is>
      </c>
      <c r="L61" s="131" t="str"/>
      <c r="M61" s="131" t="inlineStr">
        <is>
          <t>Not started</t>
        </is>
      </c>
      <c r="N61" s="131" t="str"/>
      <c r="O61" s="131" t="str"/>
      <c r="P61" s="131" t="n"/>
      <c r="Q61" s="131" t="n"/>
      <c r="R61" s="136">
        <f>IF(B61="","",IF(OR(LEFT(H61,8)="REQUIRED",LEFT(H61,6)="SHARED"),IF(L61="","MISSING — pack instance ID",IF(P61="","MISSING — pack instance reference",IF(OR(H61="REQUIRED — component-scoped",LEFT(H61,6)="SHARED"),IF(Q61="","MISSING — explicit covered-object list",IF(ISNUMBER(SEARCH(B61,Q61)),"COVERED — exact shared/component route","MISSING — object not named in covered-object list")),IF(COUNTIF($L$5:$L$2000,L61)&gt;1,"BLOCK — duplicate instance ID on non-shared route","COVERED — exact route")))),IF(OR(LEFT(H61,18)="SCREEN / HANDOFF",LEFT(H61,11)="CONDITIONAL",LEFT(H61,5)="BLOCK"),"HANDOFF / CONDITIONAL — no instance coverage claim",IF(LEFT(H61,16)="NEEDS ASSESSMENT","NEEDS ASSESSMENT","N/A"))))</f>
        <v/>
      </c>
      <c r="S61" s="136">
        <f>IF(OR(B61="",F61=""),"",B61&amp;"|"&amp;F61)</f>
        <v/>
      </c>
    </row>
    <row r="62">
      <c r="A62" s="8" t="inlineStr">
        <is>
          <t>GR-0058</t>
        </is>
      </c>
      <c r="B62" s="8">
        <f>'04_SCOPE_CLASSIFICATION'!A8</f>
        <v/>
      </c>
      <c r="C62" s="8">
        <f>'04_SCOPE_CLASSIFICATION'!B8</f>
        <v/>
      </c>
      <c r="D62" s="8">
        <f>'04_SCOPE_CLASSIFICATION'!D8</f>
        <v/>
      </c>
      <c r="E62" s="8">
        <f>'04_SCOPE_CLASSIFICATION'!E8</f>
        <v/>
      </c>
      <c r="F62" s="8" t="inlineStr">
        <is>
          <t>AZC-DATA</t>
        </is>
      </c>
      <c r="G62" s="8" t="inlineStr">
        <is>
          <t>Data Governance</t>
        </is>
      </c>
      <c r="H62" s="8">
        <f>IF('04_SCOPE_CLASSIFICATION'!B8="","NOT CONFIGURED",IF(OR('04_SCOPE_CLASSIFICATION'!O8="High-risk — Annex III",'04_SCOPE_CLASSIFICATION'!O8="High-risk — Annex I"),IF('04_SCOPE_CLASSIFICATION'!H8="Yes",IF(E62="Parent dossier","REQUIRED — parent dossier",IF(E62="Separate dossier","REQUIRED — separate object",IF(E62="Component-scoped controls","REQUIRED — component-scoped",IF(E62="Shared parent controls","SHARED — parent dossier",IF(E62="Not separately assessed","SCREEN / HANDOFF — confirm parent coverage","NEEDS ASSESSMENT — dossier mode"))))),IF('04_SCOPE_CLASSIFICATION'!I8="Yes","SCREEN / HANDOFF — provider-side evidence required",IF('04_SCOPE_CLASSIFICATION'!H8="Needs assessment","NEEDS ASSESSMENT — provider role","SCREEN / HANDOFF — identify responsible provider"))),IF('04_SCOPE_CLASSIFICATION'!O8="Needs assessment","NEEDS ASSESSMENT","NOT APPLICABLE")))</f>
        <v/>
      </c>
      <c r="I62" s="8" t="inlineStr">
        <is>
          <t>Provider-side high-risk pack; deployer uses handoff/provider evidence.</t>
        </is>
      </c>
      <c r="J62" s="8" t="inlineStr">
        <is>
          <t>Article 10</t>
        </is>
      </c>
      <c r="K62" s="8" t="inlineStr">
        <is>
          <t>AZComply_Data_Governance_Control_Workbook_2026-09-04.xlsx</t>
        </is>
      </c>
      <c r="L62" s="131" t="str"/>
      <c r="M62" s="131" t="inlineStr">
        <is>
          <t>Not started</t>
        </is>
      </c>
      <c r="N62" s="131" t="str"/>
      <c r="O62" s="131" t="str"/>
      <c r="P62" s="131" t="n"/>
      <c r="Q62" s="131" t="n"/>
      <c r="R62" s="136">
        <f>IF(B62="","",IF(OR(LEFT(H62,8)="REQUIRED",LEFT(H62,6)="SHARED"),IF(L62="","MISSING — pack instance ID",IF(P62="","MISSING — pack instance reference",IF(OR(H62="REQUIRED — component-scoped",LEFT(H62,6)="SHARED"),IF(Q62="","MISSING — explicit covered-object list",IF(ISNUMBER(SEARCH(B62,Q62)),"COVERED — exact shared/component route","MISSING — object not named in covered-object list")),IF(COUNTIF($L$5:$L$2000,L62)&gt;1,"BLOCK — duplicate instance ID on non-shared route","COVERED — exact route")))),IF(OR(LEFT(H62,18)="SCREEN / HANDOFF",LEFT(H62,11)="CONDITIONAL",LEFT(H62,5)="BLOCK"),"HANDOFF / CONDITIONAL — no instance coverage claim",IF(LEFT(H62,16)="NEEDS ASSESSMENT","NEEDS ASSESSMENT","N/A"))))</f>
        <v/>
      </c>
      <c r="S62" s="136">
        <f>IF(OR(B62="",F62=""),"",B62&amp;"|"&amp;F62)</f>
        <v/>
      </c>
    </row>
    <row r="63">
      <c r="A63" s="8" t="inlineStr">
        <is>
          <t>GR-0059</t>
        </is>
      </c>
      <c r="B63" s="8">
        <f>'04_SCOPE_CLASSIFICATION'!A8</f>
        <v/>
      </c>
      <c r="C63" s="8">
        <f>'04_SCOPE_CLASSIFICATION'!B8</f>
        <v/>
      </c>
      <c r="D63" s="8">
        <f>'04_SCOPE_CLASSIFICATION'!D8</f>
        <v/>
      </c>
      <c r="E63" s="8">
        <f>'04_SCOPE_CLASSIFICATION'!E8</f>
        <v/>
      </c>
      <c r="F63" s="8" t="inlineStr">
        <is>
          <t>AZC-TECH</t>
        </is>
      </c>
      <c r="G63" s="8" t="inlineStr">
        <is>
          <t>Technical Documentation</t>
        </is>
      </c>
      <c r="H63" s="8">
        <f>IF('04_SCOPE_CLASSIFICATION'!B8="","NOT CONFIGURED",IF(OR('04_SCOPE_CLASSIFICATION'!O8="High-risk — Annex III",'04_SCOPE_CLASSIFICATION'!O8="High-risk — Annex I"),IF('04_SCOPE_CLASSIFICATION'!H8="Yes",IF(E63="Parent dossier","REQUIRED — parent dossier",IF(E63="Separate dossier","REQUIRED — separate object",IF(E63="Component-scoped controls","REQUIRED — component-scoped",IF(E63="Shared parent controls","SHARED — parent dossier",IF(E63="Not separately assessed","SCREEN / HANDOFF — confirm parent coverage","NEEDS ASSESSMENT — dossier mode"))))),IF('04_SCOPE_CLASSIFICATION'!I8="Yes","SCREEN / HANDOFF — provider-side evidence required",IF('04_SCOPE_CLASSIFICATION'!H8="Needs assessment","NEEDS ASSESSMENT — provider role","SCREEN / HANDOFF — identify responsible provider"))),IF('04_SCOPE_CLASSIFICATION'!O8="Needs assessment","NEEDS ASSESSMENT","NOT APPLICABLE")))</f>
        <v/>
      </c>
      <c r="I63" s="8" t="inlineStr">
        <is>
          <t>Provider-side high-risk pack; deployer uses handoff/provider evidence.</t>
        </is>
      </c>
      <c r="J63" s="8" t="inlineStr">
        <is>
          <t>Article 11 / Annex IV</t>
        </is>
      </c>
      <c r="K63" s="8" t="inlineStr">
        <is>
          <t>AZComply_Technical_Documentation_Control_Workbook_2026-09-04.xlsx</t>
        </is>
      </c>
      <c r="L63" s="131" t="str"/>
      <c r="M63" s="131" t="inlineStr">
        <is>
          <t>Not started</t>
        </is>
      </c>
      <c r="N63" s="131" t="str"/>
      <c r="O63" s="131" t="str"/>
      <c r="P63" s="131" t="n"/>
      <c r="Q63" s="131" t="n"/>
      <c r="R63" s="136">
        <f>IF(B63="","",IF(OR(LEFT(H63,8)="REQUIRED",LEFT(H63,6)="SHARED"),IF(L63="","MISSING — pack instance ID",IF(P63="","MISSING — pack instance reference",IF(OR(H63="REQUIRED — component-scoped",LEFT(H63,6)="SHARED"),IF(Q63="","MISSING — explicit covered-object list",IF(ISNUMBER(SEARCH(B63,Q63)),"COVERED — exact shared/component route","MISSING — object not named in covered-object list")),IF(COUNTIF($L$5:$L$2000,L63)&gt;1,"BLOCK — duplicate instance ID on non-shared route","COVERED — exact route")))),IF(OR(LEFT(H63,18)="SCREEN / HANDOFF",LEFT(H63,11)="CONDITIONAL",LEFT(H63,5)="BLOCK"),"HANDOFF / CONDITIONAL — no instance coverage claim",IF(LEFT(H63,16)="NEEDS ASSESSMENT","NEEDS ASSESSMENT","N/A"))))</f>
        <v/>
      </c>
      <c r="S63" s="136">
        <f>IF(OR(B63="",F63=""),"",B63&amp;"|"&amp;F63)</f>
        <v/>
      </c>
    </row>
    <row r="64">
      <c r="A64" s="8" t="inlineStr">
        <is>
          <t>GR-0060</t>
        </is>
      </c>
      <c r="B64" s="8">
        <f>'04_SCOPE_CLASSIFICATION'!A8</f>
        <v/>
      </c>
      <c r="C64" s="8">
        <f>'04_SCOPE_CLASSIFICATION'!B8</f>
        <v/>
      </c>
      <c r="D64" s="8">
        <f>'04_SCOPE_CLASSIFICATION'!D8</f>
        <v/>
      </c>
      <c r="E64" s="8">
        <f>'04_SCOPE_CLASSIFICATION'!E8</f>
        <v/>
      </c>
      <c r="F64" s="8" t="inlineStr">
        <is>
          <t>AZC-QMS</t>
        </is>
      </c>
      <c r="G64" s="8" t="inlineStr">
        <is>
          <t>Quality Management System</t>
        </is>
      </c>
      <c r="H64" s="8">
        <f>IF('04_SCOPE_CLASSIFICATION'!B8="","NOT CONFIGURED",IF(OR('04_SCOPE_CLASSIFICATION'!O8="High-risk — Annex III",'04_SCOPE_CLASSIFICATION'!O8="High-risk — Annex I"),IF('04_SCOPE_CLASSIFICATION'!H8="Yes",IF(E64="Parent dossier","REQUIRED — parent dossier",IF(E64="Separate dossier","REQUIRED — separate object",IF(E64="Component-scoped controls","REQUIRED — component-scoped",IF(E64="Shared parent controls","SHARED — parent dossier",IF(E64="Not separately assessed","SCREEN / HANDOFF — confirm parent coverage","NEEDS ASSESSMENT — dossier mode"))))),IF('04_SCOPE_CLASSIFICATION'!I8="Yes","SCREEN / HANDOFF — provider-side evidence required",IF('04_SCOPE_CLASSIFICATION'!H8="Needs assessment","NEEDS ASSESSMENT — provider role","SCREEN / HANDOFF — identify responsible provider"))),IF('04_SCOPE_CLASSIFICATION'!O8="Needs assessment","NEEDS ASSESSMENT","NOT APPLICABLE")))</f>
        <v/>
      </c>
      <c r="I64" s="8" t="inlineStr">
        <is>
          <t>Provider-side high-risk pack; deployer uses handoff/provider evidence.</t>
        </is>
      </c>
      <c r="J64" s="8" t="inlineStr">
        <is>
          <t>Article 17</t>
        </is>
      </c>
      <c r="K64" s="8" t="inlineStr">
        <is>
          <t>AZComply_Quality_Management_System_Control_Workbook_2026-09-04.xlsx</t>
        </is>
      </c>
      <c r="L64" s="131" t="str"/>
      <c r="M64" s="131" t="inlineStr">
        <is>
          <t>Not started</t>
        </is>
      </c>
      <c r="N64" s="131" t="str"/>
      <c r="O64" s="131" t="str"/>
      <c r="P64" s="131" t="n"/>
      <c r="Q64" s="131" t="n"/>
      <c r="R64" s="136">
        <f>IF(B64="","",IF(OR(LEFT(H64,8)="REQUIRED",LEFT(H64,6)="SHARED"),IF(L64="","MISSING — pack instance ID",IF(P64="","MISSING — pack instance reference",IF(OR(H64="REQUIRED — component-scoped",LEFT(H64,6)="SHARED"),IF(Q64="","MISSING — explicit covered-object list",IF(ISNUMBER(SEARCH(B64,Q64)),"COVERED — exact shared/component route","MISSING — object not named in covered-object list")),IF(COUNTIF($L$5:$L$2000,L64)&gt;1,"BLOCK — duplicate instance ID on non-shared route","COVERED — exact route")))),IF(OR(LEFT(H64,18)="SCREEN / HANDOFF",LEFT(H64,11)="CONDITIONAL",LEFT(H64,5)="BLOCK"),"HANDOFF / CONDITIONAL — no instance coverage claim",IF(LEFT(H64,16)="NEEDS ASSESSMENT","NEEDS ASSESSMENT","N/A"))))</f>
        <v/>
      </c>
      <c r="S64" s="136">
        <f>IF(OR(B64="",F64=""),"",B64&amp;"|"&amp;F64)</f>
        <v/>
      </c>
    </row>
    <row r="65">
      <c r="A65" s="8" t="inlineStr">
        <is>
          <t>GR-0061</t>
        </is>
      </c>
      <c r="B65" s="8">
        <f>'04_SCOPE_CLASSIFICATION'!A8</f>
        <v/>
      </c>
      <c r="C65" s="8">
        <f>'04_SCOPE_CLASSIFICATION'!B8</f>
        <v/>
      </c>
      <c r="D65" s="8">
        <f>'04_SCOPE_CLASSIFICATION'!D8</f>
        <v/>
      </c>
      <c r="E65" s="8">
        <f>'04_SCOPE_CLASSIFICATION'!E8</f>
        <v/>
      </c>
      <c r="F65" s="8" t="inlineStr">
        <is>
          <t>AZC-ARS</t>
        </is>
      </c>
      <c r="G65" s="8" t="inlineStr">
        <is>
          <t>Accuracy, Robustness &amp; Cybersecurity</t>
        </is>
      </c>
      <c r="H65" s="8">
        <f>IF('04_SCOPE_CLASSIFICATION'!B8="","NOT CONFIGURED",IF(OR('04_SCOPE_CLASSIFICATION'!O8="High-risk — Annex III",'04_SCOPE_CLASSIFICATION'!O8="High-risk — Annex I"),IF('04_SCOPE_CLASSIFICATION'!H8="Yes",IF(E65="Parent dossier","REQUIRED — parent dossier",IF(E65="Separate dossier","REQUIRED — separate object",IF(E65="Component-scoped controls","REQUIRED — component-scoped",IF(E65="Shared parent controls","SHARED — parent dossier",IF(E65="Not separately assessed","SCREEN / HANDOFF — confirm parent coverage","NEEDS ASSESSMENT — dossier mode"))))),IF('04_SCOPE_CLASSIFICATION'!I8="Yes","SCREEN / HANDOFF — provider-side evidence required",IF('04_SCOPE_CLASSIFICATION'!H8="Needs assessment","NEEDS ASSESSMENT — provider role","SCREEN / HANDOFF — identify responsible provider"))),IF('04_SCOPE_CLASSIFICATION'!O8="Needs assessment","NEEDS ASSESSMENT","NOT APPLICABLE")))</f>
        <v/>
      </c>
      <c r="I65" s="8" t="inlineStr">
        <is>
          <t>Provider-side high-risk pack; deployer uses handoff/provider evidence.</t>
        </is>
      </c>
      <c r="J65" s="8" t="inlineStr">
        <is>
          <t>Article 15</t>
        </is>
      </c>
      <c r="K65" s="8" t="inlineStr">
        <is>
          <t>AZComply_Accuracy_Robustness_Cybersecurity_Control_Workbook_2026-09-04.xlsx</t>
        </is>
      </c>
      <c r="L65" s="131" t="str"/>
      <c r="M65" s="131" t="inlineStr">
        <is>
          <t>Not started</t>
        </is>
      </c>
      <c r="N65" s="131" t="str"/>
      <c r="O65" s="131" t="str"/>
      <c r="P65" s="131" t="n"/>
      <c r="Q65" s="131" t="n"/>
      <c r="R65" s="136">
        <f>IF(B65="","",IF(OR(LEFT(H65,8)="REQUIRED",LEFT(H65,6)="SHARED"),IF(L65="","MISSING — pack instance ID",IF(P65="","MISSING — pack instance reference",IF(OR(H65="REQUIRED — component-scoped",LEFT(H65,6)="SHARED"),IF(Q65="","MISSING — explicit covered-object list",IF(ISNUMBER(SEARCH(B65,Q65)),"COVERED — exact shared/component route","MISSING — object not named in covered-object list")),IF(COUNTIF($L$5:$L$2000,L65)&gt;1,"BLOCK — duplicate instance ID on non-shared route","COVERED — exact route")))),IF(OR(LEFT(H65,18)="SCREEN / HANDOFF",LEFT(H65,11)="CONDITIONAL",LEFT(H65,5)="BLOCK"),"HANDOFF / CONDITIONAL — no instance coverage claim",IF(LEFT(H65,16)="NEEDS ASSESSMENT","NEEDS ASSESSMENT","N/A"))))</f>
        <v/>
      </c>
      <c r="S65" s="136">
        <f>IF(OR(B65="",F65=""),"",B65&amp;"|"&amp;F65)</f>
        <v/>
      </c>
    </row>
    <row r="66">
      <c r="A66" s="8" t="inlineStr">
        <is>
          <t>GR-0062</t>
        </is>
      </c>
      <c r="B66" s="8">
        <f>'04_SCOPE_CLASSIFICATION'!A8</f>
        <v/>
      </c>
      <c r="C66" s="8">
        <f>'04_SCOPE_CLASSIFICATION'!B8</f>
        <v/>
      </c>
      <c r="D66" s="8">
        <f>'04_SCOPE_CLASSIFICATION'!D8</f>
        <v/>
      </c>
      <c r="E66" s="8">
        <f>'04_SCOPE_CLASSIFICATION'!E8</f>
        <v/>
      </c>
      <c r="F66" s="8" t="inlineStr">
        <is>
          <t>AZC-LOG</t>
        </is>
      </c>
      <c r="G66" s="8" t="inlineStr">
        <is>
          <t>Logging &amp; Record-Keeping</t>
        </is>
      </c>
      <c r="H66" s="8">
        <f>IF('04_SCOPE_CLASSIFICATION'!B8="","NOT CONFIGURED",IF(AND(OR('04_SCOPE_CLASSIFICATION'!O8="High-risk — Annex III",'04_SCOPE_CLASSIFICATION'!O8="High-risk — Annex I"),OR('04_SCOPE_CLASSIFICATION'!H8="Yes",'04_SCOPE_CLASSIFICATION'!I8="Yes")),IF(E66="Parent dossier","REQUIRED — parent dossier",IF(E66="Separate dossier","REQUIRED — separate object",IF(E66="Component-scoped controls","REQUIRED — component-scoped",IF(E66="Shared parent controls","SHARED — parent dossier",IF(E66="Not separately assessed","SCREEN / HANDOFF — confirm parent coverage","NEEDS ASSESSMENT — dossier mode"))))),IF('04_SCOPE_CLASSIFICATION'!O8="Needs assessment","NEEDS ASSESSMENT","NOT APPLICABLE")))</f>
        <v/>
      </c>
      <c r="I66" s="8" t="inlineStr">
        <is>
          <t>High-risk logging spans provider/deployer roles.</t>
        </is>
      </c>
      <c r="J66" s="8" t="inlineStr">
        <is>
          <t>Articles 12,19,26</t>
        </is>
      </c>
      <c r="K66" s="8" t="inlineStr">
        <is>
          <t>AZComply_Logging_Record_Keeping_Control_Workbook_2026-09-05.xlsx</t>
        </is>
      </c>
      <c r="L66" s="131" t="str"/>
      <c r="M66" s="131" t="inlineStr">
        <is>
          <t>Not started</t>
        </is>
      </c>
      <c r="N66" s="131" t="str"/>
      <c r="O66" s="131" t="str"/>
      <c r="P66" s="131" t="n"/>
      <c r="Q66" s="131" t="n"/>
      <c r="R66" s="136">
        <f>IF(B66="","",IF(OR(LEFT(H66,8)="REQUIRED",LEFT(H66,6)="SHARED"),IF(L66="","MISSING — pack instance ID",IF(P66="","MISSING — pack instance reference",IF(OR(H66="REQUIRED — component-scoped",LEFT(H66,6)="SHARED"),IF(Q66="","MISSING — explicit covered-object list",IF(ISNUMBER(SEARCH(B66,Q66)),"COVERED — exact shared/component route","MISSING — object not named in covered-object list")),IF(COUNTIF($L$5:$L$2000,L66)&gt;1,"BLOCK — duplicate instance ID on non-shared route","COVERED — exact route")))),IF(OR(LEFT(H66,18)="SCREEN / HANDOFF",LEFT(H66,11)="CONDITIONAL",LEFT(H66,5)="BLOCK"),"HANDOFF / CONDITIONAL — no instance coverage claim",IF(LEFT(H66,16)="NEEDS ASSESSMENT","NEEDS ASSESSMENT","N/A"))))</f>
        <v/>
      </c>
      <c r="S66" s="136">
        <f>IF(OR(B66="",F66=""),"",B66&amp;"|"&amp;F66)</f>
        <v/>
      </c>
    </row>
    <row r="67">
      <c r="A67" s="8" t="inlineStr">
        <is>
          <t>GR-0063</t>
        </is>
      </c>
      <c r="B67" s="8">
        <f>'04_SCOPE_CLASSIFICATION'!A8</f>
        <v/>
      </c>
      <c r="C67" s="8">
        <f>'04_SCOPE_CLASSIFICATION'!B8</f>
        <v/>
      </c>
      <c r="D67" s="8">
        <f>'04_SCOPE_CLASSIFICATION'!D8</f>
        <v/>
      </c>
      <c r="E67" s="8">
        <f>'04_SCOPE_CLASSIFICATION'!E8</f>
        <v/>
      </c>
      <c r="F67" s="8" t="inlineStr">
        <is>
          <t>AZC-TRAIN</t>
        </is>
      </c>
      <c r="G67" s="8" t="inlineStr">
        <is>
          <t>AI Literacy, Training &amp; Competence</t>
        </is>
      </c>
      <c r="H67" s="8">
        <f>IF('04_SCOPE_CLASSIFICATION'!B8="","NOT CONFIGURED",IF('04_SCOPE_CLASSIFICATION'!W8="Required",IF(E67="Parent dossier","REQUIRED — parent dossier",IF(E67="Separate dossier","REQUIRED — separate object",IF(E67="Component-scoped controls","REQUIRED — component-scoped",IF(E67="Shared parent controls","SHARED — parent dossier",IF(E67="Not separately assessed","SCREEN / HANDOFF — confirm parent coverage","NEEDS ASSESSMENT — dossier mode"))))),IF('04_SCOPE_CLASSIFICATION'!W8="Needs assessment","NEEDS ASSESSMENT","NOT APPLICABLE")))</f>
        <v/>
      </c>
      <c r="I67" s="8" t="inlineStr">
        <is>
          <t>Article 4 / high-risk oversight training.</t>
        </is>
      </c>
      <c r="J67" s="8" t="inlineStr">
        <is>
          <t>Articles 4,26(2)</t>
        </is>
      </c>
      <c r="K67" s="8" t="inlineStr">
        <is>
          <t>AZComply_AI_Literacy_Training_Competence_Control_Workbook_2026-09-05.xlsx</t>
        </is>
      </c>
      <c r="L67" s="131" t="str"/>
      <c r="M67" s="131" t="inlineStr">
        <is>
          <t>Not started</t>
        </is>
      </c>
      <c r="N67" s="131" t="str"/>
      <c r="O67" s="131" t="str"/>
      <c r="P67" s="131" t="n"/>
      <c r="Q67" s="131" t="n"/>
      <c r="R67" s="136">
        <f>IF(B67="","",IF(OR(LEFT(H67,8)="REQUIRED",LEFT(H67,6)="SHARED"),IF(L67="","MISSING — pack instance ID",IF(P67="","MISSING — pack instance reference",IF(OR(H67="REQUIRED — component-scoped",LEFT(H67,6)="SHARED"),IF(Q67="","MISSING — explicit covered-object list",IF(ISNUMBER(SEARCH(B67,Q67)),"COVERED — exact shared/component route","MISSING — object not named in covered-object list")),IF(COUNTIF($L$5:$L$2000,L67)&gt;1,"BLOCK — duplicate instance ID on non-shared route","COVERED — exact route")))),IF(OR(LEFT(H67,18)="SCREEN / HANDOFF",LEFT(H67,11)="CONDITIONAL",LEFT(H67,5)="BLOCK"),"HANDOFF / CONDITIONAL — no instance coverage claim",IF(LEFT(H67,16)="NEEDS ASSESSMENT","NEEDS ASSESSMENT","N/A"))))</f>
        <v/>
      </c>
      <c r="S67" s="136">
        <f>IF(OR(B67="",F67=""),"",B67&amp;"|"&amp;F67)</f>
        <v/>
      </c>
    </row>
    <row r="68">
      <c r="A68" s="8" t="inlineStr">
        <is>
          <t>GR-0064</t>
        </is>
      </c>
      <c r="B68" s="8">
        <f>'04_SCOPE_CLASSIFICATION'!A8</f>
        <v/>
      </c>
      <c r="C68" s="8">
        <f>'04_SCOPE_CLASSIFICATION'!B8</f>
        <v/>
      </c>
      <c r="D68" s="8">
        <f>'04_SCOPE_CLASSIFICATION'!D8</f>
        <v/>
      </c>
      <c r="E68" s="8">
        <f>'04_SCOPE_CLASSIFICATION'!E8</f>
        <v/>
      </c>
      <c r="F68" s="8" t="inlineStr">
        <is>
          <t>AZC-FRIA</t>
        </is>
      </c>
      <c r="G68" s="8" t="inlineStr">
        <is>
          <t>Fundamental Rights Impact Assessment</t>
        </is>
      </c>
      <c r="H68" s="8">
        <f>IF('04_SCOPE_CLASSIFICATION'!B8="","NOT CONFIGURED",IF('04_SCOPE_CLASSIFICATION'!S8="Required",IF(E68="Parent dossier","REQUIRED — parent dossier",IF(E68="Separate dossier","REQUIRED — separate object",IF(E68="Component-scoped controls","REQUIRED — component-scoped",IF(E68="Shared parent controls","SHARED — parent dossier",IF(E68="Not separately assessed","SCREEN / HANDOFF — confirm parent coverage","NEEDS ASSESSMENT — dossier mode"))))),IF('04_SCOPE_CLASSIFICATION'!S8="Potentially reusable / exempt route","CONDITIONAL — reuse/exemption review",IF('04_SCOPE_CLASSIFICATION'!S8="Needs assessment","NEEDS ASSESSMENT","NOT APPLICABLE"))))</f>
        <v/>
      </c>
      <c r="I68" s="8" t="inlineStr">
        <is>
          <t>FRIA use/deployer route.</t>
        </is>
      </c>
      <c r="J68" s="8" t="inlineStr">
        <is>
          <t>Article 27 / Art.5(2)</t>
        </is>
      </c>
      <c r="K68" s="8" t="inlineStr">
        <is>
          <t>AZComply_Fundamental_Rights_Impact_Assessment_Control_Workbook_2026-09-05.xlsx</t>
        </is>
      </c>
      <c r="L68" s="131" t="str"/>
      <c r="M68" s="131" t="inlineStr">
        <is>
          <t>Not started</t>
        </is>
      </c>
      <c r="N68" s="131" t="str"/>
      <c r="O68" s="131" t="str"/>
      <c r="P68" s="131" t="n"/>
      <c r="Q68" s="131" t="n"/>
      <c r="R68" s="136">
        <f>IF(B68="","",IF(OR(LEFT(H68,8)="REQUIRED",LEFT(H68,6)="SHARED"),IF(L68="","MISSING — pack instance ID",IF(P68="","MISSING — pack instance reference",IF(OR(H68="REQUIRED — component-scoped",LEFT(H68,6)="SHARED"),IF(Q68="","MISSING — explicit covered-object list",IF(ISNUMBER(SEARCH(B68,Q68)),"COVERED — exact shared/component route","MISSING — object not named in covered-object list")),IF(COUNTIF($L$5:$L$2000,L68)&gt;1,"BLOCK — duplicate instance ID on non-shared route","COVERED — exact route")))),IF(OR(LEFT(H68,18)="SCREEN / HANDOFF",LEFT(H68,11)="CONDITIONAL",LEFT(H68,5)="BLOCK"),"HANDOFF / CONDITIONAL — no instance coverage claim",IF(LEFT(H68,16)="NEEDS ASSESSMENT","NEEDS ASSESSMENT","N/A"))))</f>
        <v/>
      </c>
      <c r="S68" s="136">
        <f>IF(OR(B68="",F68=""),"",B68&amp;"|"&amp;F68)</f>
        <v/>
      </c>
    </row>
    <row r="69">
      <c r="A69" s="8" t="inlineStr">
        <is>
          <t>GR-0065</t>
        </is>
      </c>
      <c r="B69" s="8">
        <f>'04_SCOPE_CLASSIFICATION'!A8</f>
        <v/>
      </c>
      <c r="C69" s="8">
        <f>'04_SCOPE_CLASSIFICATION'!B8</f>
        <v/>
      </c>
      <c r="D69" s="8">
        <f>'04_SCOPE_CLASSIFICATION'!D8</f>
        <v/>
      </c>
      <c r="E69" s="8">
        <f>'04_SCOPE_CLASSIFICATION'!E8</f>
        <v/>
      </c>
      <c r="F69" s="8" t="inlineStr">
        <is>
          <t>AZC-REG</t>
        </is>
      </c>
      <c r="G69" s="8" t="inlineStr">
        <is>
          <t>EU AI Database Registration</t>
        </is>
      </c>
      <c r="H69" s="8">
        <f>IF('04_SCOPE_CLASSIFICATION'!B8="","NOT CONFIGURED",IF(LEFT('04_SCOPE_CLASSIFICATION'!T8,8)="Required",IF(E69="Parent dossier","REQUIRED — parent dossier",IF(E69="Separate dossier","REQUIRED — separate object",IF(E69="Component-scoped controls","REQUIRED — component-scoped",IF(E69="Shared parent controls","SHARED — parent dossier",IF(E69="Not separately assessed","SCREEN / HANDOFF — confirm parent coverage","NEEDS ASSESSMENT — dossier mode"))))),IF('04_SCOPE_CLASSIFICATION'!T8="Needs assessment","NEEDS ASSESSMENT","NOT APPLICABLE")))</f>
        <v/>
      </c>
      <c r="I69" s="8" t="inlineStr">
        <is>
          <t>EU/secure/national registration routing.</t>
        </is>
      </c>
      <c r="J69" s="8" t="inlineStr">
        <is>
          <t>Articles 49,71</t>
        </is>
      </c>
      <c r="K69" s="8" t="inlineStr">
        <is>
          <t>AZComply_EU_AI_Database_Registration_Control_Workbook_2026-09-05.xlsx</t>
        </is>
      </c>
      <c r="L69" s="131" t="str"/>
      <c r="M69" s="131" t="inlineStr">
        <is>
          <t>Not started</t>
        </is>
      </c>
      <c r="N69" s="131" t="str"/>
      <c r="O69" s="131" t="str"/>
      <c r="P69" s="131" t="n"/>
      <c r="Q69" s="131" t="n"/>
      <c r="R69" s="136">
        <f>IF(B69="","",IF(OR(LEFT(H69,8)="REQUIRED",LEFT(H69,6)="SHARED"),IF(L69="","MISSING — pack instance ID",IF(P69="","MISSING — pack instance reference",IF(OR(H69="REQUIRED — component-scoped",LEFT(H69,6)="SHARED"),IF(Q69="","MISSING — explicit covered-object list",IF(ISNUMBER(SEARCH(B69,Q69)),"COVERED — exact shared/component route","MISSING — object not named in covered-object list")),IF(COUNTIF($L$5:$L$2000,L69)&gt;1,"BLOCK — duplicate instance ID on non-shared route","COVERED — exact route")))),IF(OR(LEFT(H69,18)="SCREEN / HANDOFF",LEFT(H69,11)="CONDITIONAL",LEFT(H69,5)="BLOCK"),"HANDOFF / CONDITIONAL — no instance coverage claim",IF(LEFT(H69,16)="NEEDS ASSESSMENT","NEEDS ASSESSMENT","N/A"))))</f>
        <v/>
      </c>
      <c r="S69" s="136">
        <f>IF(OR(B69="",F69=""),"",B69&amp;"|"&amp;F69)</f>
        <v/>
      </c>
    </row>
    <row r="70">
      <c r="A70" s="8" t="inlineStr">
        <is>
          <t>GR-0066</t>
        </is>
      </c>
      <c r="B70" s="8">
        <f>'04_SCOPE_CLASSIFICATION'!A8</f>
        <v/>
      </c>
      <c r="C70" s="8">
        <f>'04_SCOPE_CLASSIFICATION'!B8</f>
        <v/>
      </c>
      <c r="D70" s="8">
        <f>'04_SCOPE_CLASSIFICATION'!D8</f>
        <v/>
      </c>
      <c r="E70" s="8">
        <f>'04_SCOPE_CLASSIFICATION'!E8</f>
        <v/>
      </c>
      <c r="F70" s="8" t="inlineStr">
        <is>
          <t>AZC-PMS</t>
        </is>
      </c>
      <c r="G70" s="8" t="inlineStr">
        <is>
          <t>Post-Market Monitoring</t>
        </is>
      </c>
      <c r="H70" s="8">
        <f>IF('04_SCOPE_CLASSIFICATION'!B8="","NOT CONFIGURED",IF(OR('04_SCOPE_CLASSIFICATION'!O8="High-risk — Annex III",'04_SCOPE_CLASSIFICATION'!O8="High-risk — Annex I"),IF('04_SCOPE_CLASSIFICATION'!H8="Yes",IF(E70="Parent dossier","REQUIRED — parent dossier",IF(E70="Separate dossier","REQUIRED — separate object",IF(E70="Component-scoped controls","REQUIRED — component-scoped",IF(E70="Shared parent controls","SHARED — parent dossier",IF(E70="Not separately assessed","SCREEN / HANDOFF — confirm parent coverage","NEEDS ASSESSMENT — dossier mode"))))),IF('04_SCOPE_CLASSIFICATION'!I8="Yes","SCREEN / HANDOFF — provider-side evidence required",IF('04_SCOPE_CLASSIFICATION'!H8="Needs assessment","NEEDS ASSESSMENT — provider role","SCREEN / HANDOFF — identify responsible provider"))),IF('04_SCOPE_CLASSIFICATION'!O8="Needs assessment","NEEDS ASSESSMENT","NOT APPLICABLE")))</f>
        <v/>
      </c>
      <c r="I70" s="8" t="inlineStr">
        <is>
          <t>Provider-side high-risk pack; deployer uses handoff/provider evidence.</t>
        </is>
      </c>
      <c r="J70" s="8" t="inlineStr">
        <is>
          <t>Article 72</t>
        </is>
      </c>
      <c r="K70" s="8" t="inlineStr">
        <is>
          <t>AZComply_Post_Market_Monitoring_Control_Workbook_2026-09-04.xlsx</t>
        </is>
      </c>
      <c r="L70" s="131" t="str"/>
      <c r="M70" s="131" t="inlineStr">
        <is>
          <t>Not started</t>
        </is>
      </c>
      <c r="N70" s="131" t="str"/>
      <c r="O70" s="131" t="str"/>
      <c r="P70" s="131" t="n"/>
      <c r="Q70" s="131" t="n"/>
      <c r="R70" s="136">
        <f>IF(B70="","",IF(OR(LEFT(H70,8)="REQUIRED",LEFT(H70,6)="SHARED"),IF(L70="","MISSING — pack instance ID",IF(P70="","MISSING — pack instance reference",IF(OR(H70="REQUIRED — component-scoped",LEFT(H70,6)="SHARED"),IF(Q70="","MISSING — explicit covered-object list",IF(ISNUMBER(SEARCH(B70,Q70)),"COVERED — exact shared/component route","MISSING — object not named in covered-object list")),IF(COUNTIF($L$5:$L$2000,L70)&gt;1,"BLOCK — duplicate instance ID on non-shared route","COVERED — exact route")))),IF(OR(LEFT(H70,18)="SCREEN / HANDOFF",LEFT(H70,11)="CONDITIONAL",LEFT(H70,5)="BLOCK"),"HANDOFF / CONDITIONAL — no instance coverage claim",IF(LEFT(H70,16)="NEEDS ASSESSMENT","NEEDS ASSESSMENT","N/A"))))</f>
        <v/>
      </c>
      <c r="S70" s="136">
        <f>IF(OR(B70="",F70=""),"",B70&amp;"|"&amp;F70)</f>
        <v/>
      </c>
    </row>
    <row r="71">
      <c r="A71" s="8" t="inlineStr">
        <is>
          <t>GR-0067</t>
        </is>
      </c>
      <c r="B71" s="8">
        <f>'04_SCOPE_CLASSIFICATION'!A8</f>
        <v/>
      </c>
      <c r="C71" s="8">
        <f>'04_SCOPE_CLASSIFICATION'!B8</f>
        <v/>
      </c>
      <c r="D71" s="8">
        <f>'04_SCOPE_CLASSIFICATION'!D8</f>
        <v/>
      </c>
      <c r="E71" s="8">
        <f>'04_SCOPE_CLASSIFICATION'!E8</f>
        <v/>
      </c>
      <c r="F71" s="8" t="inlineStr">
        <is>
          <t>AZC-SUP</t>
        </is>
      </c>
      <c r="G71" s="8" t="inlineStr">
        <is>
          <t>AI Supply Chain &amp; Value Chain</t>
        </is>
      </c>
      <c r="H71" s="8">
        <f>IF('04_SCOPE_CLASSIFICATION'!B8="","NOT CONFIGURED",IF('04_SCOPE_CLASSIFICATION'!V8="Required",IF(E71="Parent dossier","REQUIRED — parent dossier",IF(E71="Separate dossier","REQUIRED — separate object",IF(E71="Component-scoped controls","REQUIRED — component-scoped",IF(E71="Shared parent controls","SHARED — parent dossier",IF(E71="Not separately assessed","SCREEN / HANDOFF — confirm parent coverage","NEEDS ASSESSMENT — dossier mode"))))),IF('04_SCOPE_CLASSIFICATION'!V8="Screen / handoff","SCREEN / HANDOFF",IF('04_SCOPE_CLASSIFICATION'!V8="Needs assessment","NEEDS ASSESSMENT","NOT APPLICABLE"))))</f>
        <v/>
      </c>
      <c r="I71" s="8" t="inlineStr">
        <is>
          <t>Articles 22–25/value-chain route.</t>
        </is>
      </c>
      <c r="J71" s="8" t="inlineStr">
        <is>
          <t>Articles 22–25</t>
        </is>
      </c>
      <c r="K71" s="8" t="inlineStr">
        <is>
          <t>AZComply_AI_Supply_Chain_Value_Chain_Control_Workbook_2026-09-05.xlsx</t>
        </is>
      </c>
      <c r="L71" s="131" t="str"/>
      <c r="M71" s="131" t="inlineStr">
        <is>
          <t>Not started</t>
        </is>
      </c>
      <c r="N71" s="131" t="str"/>
      <c r="O71" s="131" t="str"/>
      <c r="P71" s="131" t="n"/>
      <c r="Q71" s="131" t="n"/>
      <c r="R71" s="136">
        <f>IF(B71="","",IF(OR(LEFT(H71,8)="REQUIRED",LEFT(H71,6)="SHARED"),IF(L71="","MISSING — pack instance ID",IF(P71="","MISSING — pack instance reference",IF(OR(H71="REQUIRED — component-scoped",LEFT(H71,6)="SHARED"),IF(Q71="","MISSING — explicit covered-object list",IF(ISNUMBER(SEARCH(B71,Q71)),"COVERED — exact shared/component route","MISSING — object not named in covered-object list")),IF(COUNTIF($L$5:$L$2000,L71)&gt;1,"BLOCK — duplicate instance ID on non-shared route","COVERED — exact route")))),IF(OR(LEFT(H71,18)="SCREEN / HANDOFF",LEFT(H71,11)="CONDITIONAL",LEFT(H71,5)="BLOCK"),"HANDOFF / CONDITIONAL — no instance coverage claim",IF(LEFT(H71,16)="NEEDS ASSESSMENT","NEEDS ASSESSMENT","N/A"))))</f>
        <v/>
      </c>
      <c r="S71" s="136">
        <f>IF(OR(B71="",F71=""),"",B71&amp;"|"&amp;F71)</f>
        <v/>
      </c>
    </row>
    <row r="72">
      <c r="A72" s="8" t="inlineStr">
        <is>
          <t>GR-0068</t>
        </is>
      </c>
      <c r="B72" s="8">
        <f>'04_SCOPE_CLASSIFICATION'!A8</f>
        <v/>
      </c>
      <c r="C72" s="8">
        <f>'04_SCOPE_CLASSIFICATION'!B8</f>
        <v/>
      </c>
      <c r="D72" s="8">
        <f>'04_SCOPE_CLASSIFICATION'!D8</f>
        <v/>
      </c>
      <c r="E72" s="8">
        <f>'04_SCOPE_CLASSIFICATION'!E8</f>
        <v/>
      </c>
      <c r="F72" s="8" t="inlineStr">
        <is>
          <t>AZC-GPAI</t>
        </is>
      </c>
      <c r="G72" s="8" t="inlineStr">
        <is>
          <t>GPAI Model Compliance</t>
        </is>
      </c>
      <c r="H72" s="8">
        <f>IF('04_SCOPE_CLASSIFICATION'!B8="","NOT CONFIGURED",IF(OR('04_SCOPE_CLASSIFICATION'!U8="Ordinary GPAI provider",'04_SCOPE_CLASSIFICATION'!U8="Systemic-risk GPAI provider"),IF('04_SCOPE_CLASSIFICATION'!H8="Yes",IF(E72="Parent dossier","REQUIRED — parent dossier",IF(E72="Separate dossier","REQUIRED — separate object",IF(E72="Component-scoped controls","REQUIRED — component-scoped",IF(E72="Shared parent controls","SHARED — parent dossier",IF(E72="Not separately assessed","SCREEN / HANDOFF — confirm parent coverage","NEEDS ASSESSMENT — dossier mode"))))),"SCREEN / HANDOFF — external GPAI provider obligations"),IF('04_SCOPE_CLASSIFICATION'!U8="GPAI model used / external provider handoff","SCREEN / HANDOFF — model-provider evidence",IF('04_SCOPE_CLASSIFICATION'!U8="Needs assessment","NEEDS ASSESSMENT","NOT APPLICABLE"))))</f>
        <v/>
      </c>
      <c r="I72" s="8" t="inlineStr">
        <is>
          <t>GPAI provider vs downstream handoff.</t>
        </is>
      </c>
      <c r="J72" s="8" t="inlineStr">
        <is>
          <t>Articles 51–55</t>
        </is>
      </c>
      <c r="K72" s="8" t="inlineStr">
        <is>
          <t>AZComply_GPAI_Model_Compliance_Control_Workbook_2026-09-05.xlsx</t>
        </is>
      </c>
      <c r="L72" s="131" t="str"/>
      <c r="M72" s="131" t="inlineStr">
        <is>
          <t>Not started</t>
        </is>
      </c>
      <c r="N72" s="131" t="str"/>
      <c r="O72" s="131" t="str"/>
      <c r="P72" s="131" t="n"/>
      <c r="Q72" s="131" t="n"/>
      <c r="R72" s="136">
        <f>IF(B72="","",IF(OR(LEFT(H72,8)="REQUIRED",LEFT(H72,6)="SHARED"),IF(L72="","MISSING — pack instance ID",IF(P72="","MISSING — pack instance reference",IF(OR(H72="REQUIRED — component-scoped",LEFT(H72,6)="SHARED"),IF(Q72="","MISSING — explicit covered-object list",IF(ISNUMBER(SEARCH(B72,Q72)),"COVERED — exact shared/component route","MISSING — object not named in covered-object list")),IF(COUNTIF($L$5:$L$2000,L72)&gt;1,"BLOCK — duplicate instance ID on non-shared route","COVERED — exact route")))),IF(OR(LEFT(H72,18)="SCREEN / HANDOFF",LEFT(H72,11)="CONDITIONAL",LEFT(H72,5)="BLOCK"),"HANDOFF / CONDITIONAL — no instance coverage claim",IF(LEFT(H72,16)="NEEDS ASSESSMENT","NEEDS ASSESSMENT","N/A"))))</f>
        <v/>
      </c>
      <c r="S72" s="136">
        <f>IF(OR(B72="",F72=""),"",B72&amp;"|"&amp;F72)</f>
        <v/>
      </c>
    </row>
    <row r="73">
      <c r="A73" s="8" t="inlineStr">
        <is>
          <t>GR-0069</t>
        </is>
      </c>
      <c r="B73" s="8">
        <f>'04_SCOPE_CLASSIFICATION'!A9</f>
        <v/>
      </c>
      <c r="C73" s="8">
        <f>'04_SCOPE_CLASSIFICATION'!B9</f>
        <v/>
      </c>
      <c r="D73" s="8">
        <f>'04_SCOPE_CLASSIFICATION'!D9</f>
        <v/>
      </c>
      <c r="E73" s="8">
        <f>'04_SCOPE_CLASSIFICATION'!E9</f>
        <v/>
      </c>
      <c r="F73" s="8" t="inlineStr">
        <is>
          <t>AZC-CLS</t>
        </is>
      </c>
      <c r="G73" s="8" t="inlineStr">
        <is>
          <t>AI System Classification Decision</t>
        </is>
      </c>
      <c r="H73" s="8">
        <f>IF('04_SCOPE_CLASSIFICATION'!B9="","NOT CONFIGURED",IF('04_SCOPE_CLASSIFICATION'!D9="Needs assessment","NEEDS ASSESSMENT — regulatory object status",IF(OR('04_SCOPE_CLASSIFICATION'!D9="Separate AI system",'04_SCOPE_CLASSIFICATION'!D9="GPAI model"),IF(E73="Parent dossier","REQUIRED — parent dossier",IF(E73="Separate dossier","REQUIRED — separate object",IF(E73="Component-scoped controls","REQUIRED — component-scoped",IF(E73="Shared parent controls","SHARED — parent dossier",IF(E73="Not separately assessed","SCREEN / HANDOFF — confirm parent coverage","NEEDS ASSESSMENT — dossier mode"))))),IF('04_SCOPE_CLASSIFICATION'!D9="AI component within parent","SCREEN / HANDOFF — classify component within parent context",IF('04_SCOPE_CLASSIFICATION'!D9="Non-AI component","NOT APPLICABLE","NEEDS ASSESSMENT")))))</f>
        <v/>
      </c>
      <c r="I73" s="8" t="inlineStr">
        <is>
          <t>Classification/scope screen for each material object.</t>
        </is>
      </c>
      <c r="J73" s="8" t="inlineStr">
        <is>
          <t>Art.2/3/5/6; Annex I/III</t>
        </is>
      </c>
      <c r="K73" s="8" t="inlineStr">
        <is>
          <t>AZComply_AI_System_Classification_Decision_Workbook_UPDATED_2026-09-04.xlsx</t>
        </is>
      </c>
      <c r="L73" s="131" t="str"/>
      <c r="M73" s="131" t="inlineStr">
        <is>
          <t>Not started</t>
        </is>
      </c>
      <c r="N73" s="131" t="str"/>
      <c r="O73" s="131" t="str"/>
      <c r="P73" s="131" t="n"/>
      <c r="Q73" s="131" t="n"/>
      <c r="R73" s="136">
        <f>IF(B73="","",IF(OR(LEFT(H73,8)="REQUIRED",LEFT(H73,6)="SHARED"),IF(L73="","MISSING — pack instance ID",IF(P73="","MISSING — pack instance reference",IF(OR(H73="REQUIRED — component-scoped",LEFT(H73,6)="SHARED"),IF(Q73="","MISSING — explicit covered-object list",IF(ISNUMBER(SEARCH(B73,Q73)),"COVERED — exact shared/component route","MISSING — object not named in covered-object list")),IF(COUNTIF($L$5:$L$2000,L73)&gt;1,"BLOCK — duplicate instance ID on non-shared route","COVERED — exact route")))),IF(OR(LEFT(H73,18)="SCREEN / HANDOFF",LEFT(H73,11)="CONDITIONAL",LEFT(H73,5)="BLOCK"),"HANDOFF / CONDITIONAL — no instance coverage claim",IF(LEFT(H73,16)="NEEDS ASSESSMENT","NEEDS ASSESSMENT","N/A"))))</f>
        <v/>
      </c>
      <c r="S73" s="136">
        <f>IF(OR(B73="",F73=""),"",B73&amp;"|"&amp;F73)</f>
        <v/>
      </c>
    </row>
    <row r="74">
      <c r="A74" s="8" t="inlineStr">
        <is>
          <t>GR-0070</t>
        </is>
      </c>
      <c r="B74" s="8">
        <f>'04_SCOPE_CLASSIFICATION'!A9</f>
        <v/>
      </c>
      <c r="C74" s="8">
        <f>'04_SCOPE_CLASSIFICATION'!B9</f>
        <v/>
      </c>
      <c r="D74" s="8">
        <f>'04_SCOPE_CLASSIFICATION'!D9</f>
        <v/>
      </c>
      <c r="E74" s="8">
        <f>'04_SCOPE_CLASSIFICATION'!E9</f>
        <v/>
      </c>
      <c r="F74" s="8" t="inlineStr">
        <is>
          <t>AZC-A5</t>
        </is>
      </c>
      <c r="G74" s="8" t="inlineStr">
        <is>
          <t>Article 5 Prohibited Practices</t>
        </is>
      </c>
      <c r="H74" s="8">
        <f>IF('04_SCOPE_CLASSIFICATION'!B9="","NOT CONFIGURED",IF('04_SCOPE_CLASSIFICATION'!F9="No","NOT APPLICABLE — not AI system",IF('04_SCOPE_CLASSIFICATION'!N9="Needs assessment","NEEDS ASSESSMENT — Article 5 screen",IF(OR('04_SCOPE_CLASSIFICATION'!N9="Potential prohibited-practice route",'04_SCOPE_CLASSIFICATION'!N9="Future Article 5 transition route"),"BLOCK / HANDOFF — Article 5 route",IF('04_SCOPE_CLASSIFICATION'!N9="No current Article 5 trigger","SCREEN COMPLETE — no current trigger","NOT APPLICABLE")))))</f>
        <v/>
      </c>
      <c r="I74" s="8" t="inlineStr">
        <is>
          <t>Article 5 gate; component positive route escalates to parent.</t>
        </is>
      </c>
      <c r="J74" s="8" t="inlineStr">
        <is>
          <t>Article 5</t>
        </is>
      </c>
      <c r="K74" s="8" t="inlineStr">
        <is>
          <t>AZComply_Article5_Prohibited_Practices_Control_Workbook_2026-09-04.xlsx</t>
        </is>
      </c>
      <c r="L74" s="131" t="str"/>
      <c r="M74" s="131" t="inlineStr">
        <is>
          <t>Not started</t>
        </is>
      </c>
      <c r="N74" s="131" t="str"/>
      <c r="O74" s="131" t="str"/>
      <c r="P74" s="131" t="n"/>
      <c r="Q74" s="131" t="n"/>
      <c r="R74" s="136">
        <f>IF(B74="","",IF(OR(LEFT(H74,8)="REQUIRED",LEFT(H74,6)="SHARED"),IF(L74="","MISSING — pack instance ID",IF(P74="","MISSING — pack instance reference",IF(OR(H74="REQUIRED — component-scoped",LEFT(H74,6)="SHARED"),IF(Q74="","MISSING — explicit covered-object list",IF(ISNUMBER(SEARCH(B74,Q74)),"COVERED — exact shared/component route","MISSING — object not named in covered-object list")),IF(COUNTIF($L$5:$L$2000,L74)&gt;1,"BLOCK — duplicate instance ID on non-shared route","COVERED — exact route")))),IF(OR(LEFT(H74,18)="SCREEN / HANDOFF",LEFT(H74,11)="CONDITIONAL",LEFT(H74,5)="BLOCK"),"HANDOFF / CONDITIONAL — no instance coverage claim",IF(LEFT(H74,16)="NEEDS ASSESSMENT","NEEDS ASSESSMENT","N/A"))))</f>
        <v/>
      </c>
      <c r="S74" s="136">
        <f>IF(OR(B74="",F74=""),"",B74&amp;"|"&amp;F74)</f>
        <v/>
      </c>
    </row>
    <row r="75">
      <c r="A75" s="8" t="inlineStr">
        <is>
          <t>GR-0071</t>
        </is>
      </c>
      <c r="B75" s="8">
        <f>'04_SCOPE_CLASSIFICATION'!A9</f>
        <v/>
      </c>
      <c r="C75" s="8">
        <f>'04_SCOPE_CLASSIFICATION'!B9</f>
        <v/>
      </c>
      <c r="D75" s="8">
        <f>'04_SCOPE_CLASSIFICATION'!D9</f>
        <v/>
      </c>
      <c r="E75" s="8">
        <f>'04_SCOPE_CLASSIFICATION'!E9</f>
        <v/>
      </c>
      <c r="F75" s="8" t="inlineStr">
        <is>
          <t>AZC-TRANS</t>
        </is>
      </c>
      <c r="G75" s="8" t="inlineStr">
        <is>
          <t>Transparency &amp; Information</t>
        </is>
      </c>
      <c r="H75" s="8">
        <f>IF('04_SCOPE_CLASSIFICATION'!B9="","NOT CONFIGURED",IF(OR('04_SCOPE_CLASSIFICATION'!R9="Required",AND(OR('04_SCOPE_CLASSIFICATION'!O9="High-risk — Annex III",'04_SCOPE_CLASSIFICATION'!O9="High-risk — Annex I"),'04_SCOPE_CLASSIFICATION'!H9="Yes")),IF(E75="Parent dossier","REQUIRED — parent dossier",IF(E75="Separate dossier","REQUIRED — separate object",IF(E75="Component-scoped controls","REQUIRED — component-scoped",IF(E75="Shared parent controls","SHARED — parent dossier",IF(E75="Not separately assessed","SCREEN / HANDOFF — confirm parent coverage","NEEDS ASSESSMENT — dossier mode"))))),IF(AND(OR('04_SCOPE_CLASSIFICATION'!O9="High-risk — Annex III",'04_SCOPE_CLASSIFICATION'!O9="High-risk — Annex I"),'04_SCOPE_CLASSIFICATION'!I9="Yes",'04_SCOPE_CLASSIFICATION'!H9&lt;&gt;"Yes"),"SCREEN / HANDOFF — obtain provider Article 13 information",IF(OR('04_SCOPE_CLASSIFICATION'!R9="Needs assessment",'04_SCOPE_CLASSIFICATION'!O9="Needs assessment"),"NEEDS ASSESSMENT",IF('04_SCOPE_CLASSIFICATION'!R9="Potential exception / reduced disclosure","CONDITIONAL — exception / reduced disclosure evidence","NOT APPLICABLE")))))</f>
        <v/>
      </c>
      <c r="I75" s="8" t="inlineStr">
        <is>
          <t>Article 13 provider info + Article 50 transparency.</t>
        </is>
      </c>
      <c r="J75" s="8" t="inlineStr">
        <is>
          <t>Articles 13,50</t>
        </is>
      </c>
      <c r="K75" s="8" t="inlineStr">
        <is>
          <t>AZComply_Transparency_Information_Control_Workbook_2026-09-05.xlsx</t>
        </is>
      </c>
      <c r="L75" s="131" t="str"/>
      <c r="M75" s="131" t="inlineStr">
        <is>
          <t>Not started</t>
        </is>
      </c>
      <c r="N75" s="131" t="str"/>
      <c r="O75" s="131" t="str"/>
      <c r="P75" s="131" t="n"/>
      <c r="Q75" s="131" t="n"/>
      <c r="R75" s="136">
        <f>IF(B75="","",IF(OR(LEFT(H75,8)="REQUIRED",LEFT(H75,6)="SHARED"),IF(L75="","MISSING — pack instance ID",IF(P75="","MISSING — pack instance reference",IF(OR(H75="REQUIRED — component-scoped",LEFT(H75,6)="SHARED"),IF(Q75="","MISSING — explicit covered-object list",IF(ISNUMBER(SEARCH(B75,Q75)),"COVERED — exact shared/component route","MISSING — object not named in covered-object list")),IF(COUNTIF($L$5:$L$2000,L75)&gt;1,"BLOCK — duplicate instance ID on non-shared route","COVERED — exact route")))),IF(OR(LEFT(H75,18)="SCREEN / HANDOFF",LEFT(H75,11)="CONDITIONAL",LEFT(H75,5)="BLOCK"),"HANDOFF / CONDITIONAL — no instance coverage claim",IF(LEFT(H75,16)="NEEDS ASSESSMENT","NEEDS ASSESSMENT","N/A"))))</f>
        <v/>
      </c>
      <c r="S75" s="136">
        <f>IF(OR(B75="",F75=""),"",B75&amp;"|"&amp;F75)</f>
        <v/>
      </c>
    </row>
    <row r="76">
      <c r="A76" s="8" t="inlineStr">
        <is>
          <t>GR-0072</t>
        </is>
      </c>
      <c r="B76" s="8">
        <f>'04_SCOPE_CLASSIFICATION'!A9</f>
        <v/>
      </c>
      <c r="C76" s="8">
        <f>'04_SCOPE_CLASSIFICATION'!B9</f>
        <v/>
      </c>
      <c r="D76" s="8">
        <f>'04_SCOPE_CLASSIFICATION'!D9</f>
        <v/>
      </c>
      <c r="E76" s="8">
        <f>'04_SCOPE_CLASSIFICATION'!E9</f>
        <v/>
      </c>
      <c r="F76" s="8" t="inlineStr">
        <is>
          <t>AZC-DEP</t>
        </is>
      </c>
      <c r="G76" s="8" t="inlineStr">
        <is>
          <t>Deployer Obligations</t>
        </is>
      </c>
      <c r="H76" s="8">
        <f>IF('04_SCOPE_CLASSIFICATION'!B9="","NOT CONFIGURED",IF(AND('04_SCOPE_CLASSIFICATION'!I9="Yes",OR('04_SCOPE_CLASSIFICATION'!O9="High-risk — Annex III",'04_SCOPE_CLASSIFICATION'!O9="High-risk — Annex I")),IF(E76="Parent dossier","REQUIRED — parent dossier",IF(E76="Separate dossier","REQUIRED — separate object",IF(E76="Component-scoped controls","REQUIRED — component-scoped",IF(E76="Shared parent controls","SHARED — parent dossier",IF(E76="Not separately assessed","SCREEN / HANDOFF — confirm parent coverage","NEEDS ASSESSMENT — dossier mode"))))),IF(OR('04_SCOPE_CLASSIFICATION'!I9="Needs assessment",'04_SCOPE_CLASSIFICATION'!O9="Needs assessment"),"NEEDS ASSESSMENT","NOT APPLICABLE")))</f>
        <v/>
      </c>
      <c r="I76" s="8" t="inlineStr">
        <is>
          <t>High-risk deployer duties.</t>
        </is>
      </c>
      <c r="J76" s="8" t="inlineStr">
        <is>
          <t>Article 26</t>
        </is>
      </c>
      <c r="K76" s="8" t="inlineStr">
        <is>
          <t>AZComply_Deployer_Obligations_Control_Workbook_2026-09-04.xlsx</t>
        </is>
      </c>
      <c r="L76" s="131" t="str"/>
      <c r="M76" s="131" t="inlineStr">
        <is>
          <t>Not started</t>
        </is>
      </c>
      <c r="N76" s="131" t="str"/>
      <c r="O76" s="131" t="str"/>
      <c r="P76" s="131" t="n"/>
      <c r="Q76" s="131" t="n"/>
      <c r="R76" s="136">
        <f>IF(B76="","",IF(OR(LEFT(H76,8)="REQUIRED",LEFT(H76,6)="SHARED"),IF(L76="","MISSING — pack instance ID",IF(P76="","MISSING — pack instance reference",IF(OR(H76="REQUIRED — component-scoped",LEFT(H76,6)="SHARED"),IF(Q76="","MISSING — explicit covered-object list",IF(ISNUMBER(SEARCH(B76,Q76)),"COVERED — exact shared/component route","MISSING — object not named in covered-object list")),IF(COUNTIF($L$5:$L$2000,L76)&gt;1,"BLOCK — duplicate instance ID on non-shared route","COVERED — exact route")))),IF(OR(LEFT(H76,18)="SCREEN / HANDOFF",LEFT(H76,11)="CONDITIONAL",LEFT(H76,5)="BLOCK"),"HANDOFF / CONDITIONAL — no instance coverage claim",IF(LEFT(H76,16)="NEEDS ASSESSMENT","NEEDS ASSESSMENT","N/A"))))</f>
        <v/>
      </c>
      <c r="S76" s="136">
        <f>IF(OR(B76="",F76=""),"",B76&amp;"|"&amp;F76)</f>
        <v/>
      </c>
    </row>
    <row r="77">
      <c r="A77" s="8" t="inlineStr">
        <is>
          <t>GR-0073</t>
        </is>
      </c>
      <c r="B77" s="8">
        <f>'04_SCOPE_CLASSIFICATION'!A9</f>
        <v/>
      </c>
      <c r="C77" s="8">
        <f>'04_SCOPE_CLASSIFICATION'!B9</f>
        <v/>
      </c>
      <c r="D77" s="8">
        <f>'04_SCOPE_CLASSIFICATION'!D9</f>
        <v/>
      </c>
      <c r="E77" s="8">
        <f>'04_SCOPE_CLASSIFICATION'!E9</f>
        <v/>
      </c>
      <c r="F77" s="8" t="inlineStr">
        <is>
          <t>AZC-HO</t>
        </is>
      </c>
      <c r="G77" s="8" t="inlineStr">
        <is>
          <t>Human Oversight</t>
        </is>
      </c>
      <c r="H77" s="8">
        <f>IF('04_SCOPE_CLASSIFICATION'!B9="","NOT CONFIGURED",IF(AND(OR('04_SCOPE_CLASSIFICATION'!O9="High-risk — Annex III",'04_SCOPE_CLASSIFICATION'!O9="High-risk — Annex I"),OR('04_SCOPE_CLASSIFICATION'!H9="Yes",'04_SCOPE_CLASSIFICATION'!I9="Yes")),IF(E77="Parent dossier","REQUIRED — parent dossier",IF(E77="Separate dossier","REQUIRED — separate object",IF(E77="Component-scoped controls","REQUIRED — component-scoped",IF(E77="Shared parent controls","SHARED — parent dossier",IF(E77="Not separately assessed","SCREEN / HANDOFF — confirm parent coverage","NEEDS ASSESSMENT — dossier mode"))))),IF('04_SCOPE_CLASSIFICATION'!O9="Needs assessment","NEEDS ASSESSMENT","NOT APPLICABLE")))</f>
        <v/>
      </c>
      <c r="I77" s="8" t="inlineStr">
        <is>
          <t>High-risk provider/deployer human oversight.</t>
        </is>
      </c>
      <c r="J77" s="8" t="inlineStr">
        <is>
          <t>Articles 14,26(2)</t>
        </is>
      </c>
      <c r="K77" s="8" t="inlineStr">
        <is>
          <t>AZComply_Human_Oversight_Control_Workbook_2026-09-04.xlsx</t>
        </is>
      </c>
      <c r="L77" s="131" t="str"/>
      <c r="M77" s="131" t="inlineStr">
        <is>
          <t>Not started</t>
        </is>
      </c>
      <c r="N77" s="131" t="str"/>
      <c r="O77" s="131" t="str"/>
      <c r="P77" s="131" t="n"/>
      <c r="Q77" s="131" t="n"/>
      <c r="R77" s="136">
        <f>IF(B77="","",IF(OR(LEFT(H77,8)="REQUIRED",LEFT(H77,6)="SHARED"),IF(L77="","MISSING — pack instance ID",IF(P77="","MISSING — pack instance reference",IF(OR(H77="REQUIRED — component-scoped",LEFT(H77,6)="SHARED"),IF(Q77="","MISSING — explicit covered-object list",IF(ISNUMBER(SEARCH(B77,Q77)),"COVERED — exact shared/component route","MISSING — object not named in covered-object list")),IF(COUNTIF($L$5:$L$2000,L77)&gt;1,"BLOCK — duplicate instance ID on non-shared route","COVERED — exact route")))),IF(OR(LEFT(H77,18)="SCREEN / HANDOFF",LEFT(H77,11)="CONDITIONAL",LEFT(H77,5)="BLOCK"),"HANDOFF / CONDITIONAL — no instance coverage claim",IF(LEFT(H77,16)="NEEDS ASSESSMENT","NEEDS ASSESSMENT","N/A"))))</f>
        <v/>
      </c>
      <c r="S77" s="136">
        <f>IF(OR(B77="",F77=""),"",B77&amp;"|"&amp;F77)</f>
        <v/>
      </c>
    </row>
    <row r="78">
      <c r="A78" s="8" t="inlineStr">
        <is>
          <t>GR-0074</t>
        </is>
      </c>
      <c r="B78" s="8">
        <f>'04_SCOPE_CLASSIFICATION'!A9</f>
        <v/>
      </c>
      <c r="C78" s="8">
        <f>'04_SCOPE_CLASSIFICATION'!B9</f>
        <v/>
      </c>
      <c r="D78" s="8">
        <f>'04_SCOPE_CLASSIFICATION'!D9</f>
        <v/>
      </c>
      <c r="E78" s="8">
        <f>'04_SCOPE_CLASSIFICATION'!E9</f>
        <v/>
      </c>
      <c r="F78" s="8" t="inlineStr">
        <is>
          <t>AZC-RISK</t>
        </is>
      </c>
      <c r="G78" s="8" t="inlineStr">
        <is>
          <t>Risk Management System</t>
        </is>
      </c>
      <c r="H78" s="8">
        <f>IF('04_SCOPE_CLASSIFICATION'!B9="","NOT CONFIGURED",IF(OR('04_SCOPE_CLASSIFICATION'!O9="High-risk — Annex III",'04_SCOPE_CLASSIFICATION'!O9="High-risk — Annex I"),IF('04_SCOPE_CLASSIFICATION'!H9="Yes",IF(E78="Parent dossier","REQUIRED — parent dossier",IF(E78="Separate dossier","REQUIRED — separate object",IF(E78="Component-scoped controls","REQUIRED — component-scoped",IF(E78="Shared parent controls","SHARED — parent dossier",IF(E78="Not separately assessed","SCREEN / HANDOFF — confirm parent coverage","NEEDS ASSESSMENT — dossier mode"))))),IF('04_SCOPE_CLASSIFICATION'!I9="Yes","SCREEN / HANDOFF — provider-side evidence required",IF('04_SCOPE_CLASSIFICATION'!H9="Needs assessment","NEEDS ASSESSMENT — provider role","SCREEN / HANDOFF — identify responsible provider"))),IF('04_SCOPE_CLASSIFICATION'!O9="Needs assessment","NEEDS ASSESSMENT","NOT APPLICABLE")))</f>
        <v/>
      </c>
      <c r="I78" s="8" t="inlineStr">
        <is>
          <t>Provider-side high-risk pack; deployer uses handoff/provider evidence.</t>
        </is>
      </c>
      <c r="J78" s="8" t="inlineStr">
        <is>
          <t>Article 9</t>
        </is>
      </c>
      <c r="K78" s="8" t="inlineStr">
        <is>
          <t>AZComply_Risk_Management_System_Control_Workbook_2026-09-04.xlsx</t>
        </is>
      </c>
      <c r="L78" s="131" t="str"/>
      <c r="M78" s="131" t="inlineStr">
        <is>
          <t>Not started</t>
        </is>
      </c>
      <c r="N78" s="131" t="str"/>
      <c r="O78" s="131" t="str"/>
      <c r="P78" s="131" t="n"/>
      <c r="Q78" s="131" t="n"/>
      <c r="R78" s="136">
        <f>IF(B78="","",IF(OR(LEFT(H78,8)="REQUIRED",LEFT(H78,6)="SHARED"),IF(L78="","MISSING — pack instance ID",IF(P78="","MISSING — pack instance reference",IF(OR(H78="REQUIRED — component-scoped",LEFT(H78,6)="SHARED"),IF(Q78="","MISSING — explicit covered-object list",IF(ISNUMBER(SEARCH(B78,Q78)),"COVERED — exact shared/component route","MISSING — object not named in covered-object list")),IF(COUNTIF($L$5:$L$2000,L78)&gt;1,"BLOCK — duplicate instance ID on non-shared route","COVERED — exact route")))),IF(OR(LEFT(H78,18)="SCREEN / HANDOFF",LEFT(H78,11)="CONDITIONAL",LEFT(H78,5)="BLOCK"),"HANDOFF / CONDITIONAL — no instance coverage claim",IF(LEFT(H78,16)="NEEDS ASSESSMENT","NEEDS ASSESSMENT","N/A"))))</f>
        <v/>
      </c>
      <c r="S78" s="136">
        <f>IF(OR(B78="",F78=""),"",B78&amp;"|"&amp;F78)</f>
        <v/>
      </c>
    </row>
    <row r="79">
      <c r="A79" s="8" t="inlineStr">
        <is>
          <t>GR-0075</t>
        </is>
      </c>
      <c r="B79" s="8">
        <f>'04_SCOPE_CLASSIFICATION'!A9</f>
        <v/>
      </c>
      <c r="C79" s="8">
        <f>'04_SCOPE_CLASSIFICATION'!B9</f>
        <v/>
      </c>
      <c r="D79" s="8">
        <f>'04_SCOPE_CLASSIFICATION'!D9</f>
        <v/>
      </c>
      <c r="E79" s="8">
        <f>'04_SCOPE_CLASSIFICATION'!E9</f>
        <v/>
      </c>
      <c r="F79" s="8" t="inlineStr">
        <is>
          <t>AZC-DATA</t>
        </is>
      </c>
      <c r="G79" s="8" t="inlineStr">
        <is>
          <t>Data Governance</t>
        </is>
      </c>
      <c r="H79" s="8">
        <f>IF('04_SCOPE_CLASSIFICATION'!B9="","NOT CONFIGURED",IF(OR('04_SCOPE_CLASSIFICATION'!O9="High-risk — Annex III",'04_SCOPE_CLASSIFICATION'!O9="High-risk — Annex I"),IF('04_SCOPE_CLASSIFICATION'!H9="Yes",IF(E79="Parent dossier","REQUIRED — parent dossier",IF(E79="Separate dossier","REQUIRED — separate object",IF(E79="Component-scoped controls","REQUIRED — component-scoped",IF(E79="Shared parent controls","SHARED — parent dossier",IF(E79="Not separately assessed","SCREEN / HANDOFF — confirm parent coverage","NEEDS ASSESSMENT — dossier mode"))))),IF('04_SCOPE_CLASSIFICATION'!I9="Yes","SCREEN / HANDOFF — provider-side evidence required",IF('04_SCOPE_CLASSIFICATION'!H9="Needs assessment","NEEDS ASSESSMENT — provider role","SCREEN / HANDOFF — identify responsible provider"))),IF('04_SCOPE_CLASSIFICATION'!O9="Needs assessment","NEEDS ASSESSMENT","NOT APPLICABLE")))</f>
        <v/>
      </c>
      <c r="I79" s="8" t="inlineStr">
        <is>
          <t>Provider-side high-risk pack; deployer uses handoff/provider evidence.</t>
        </is>
      </c>
      <c r="J79" s="8" t="inlineStr">
        <is>
          <t>Article 10</t>
        </is>
      </c>
      <c r="K79" s="8" t="inlineStr">
        <is>
          <t>AZComply_Data_Governance_Control_Workbook_2026-09-04.xlsx</t>
        </is>
      </c>
      <c r="L79" s="131" t="str"/>
      <c r="M79" s="131" t="inlineStr">
        <is>
          <t>Not started</t>
        </is>
      </c>
      <c r="N79" s="131" t="str"/>
      <c r="O79" s="131" t="str"/>
      <c r="P79" s="131" t="n"/>
      <c r="Q79" s="131" t="n"/>
      <c r="R79" s="136">
        <f>IF(B79="","",IF(OR(LEFT(H79,8)="REQUIRED",LEFT(H79,6)="SHARED"),IF(L79="","MISSING — pack instance ID",IF(P79="","MISSING — pack instance reference",IF(OR(H79="REQUIRED — component-scoped",LEFT(H79,6)="SHARED"),IF(Q79="","MISSING — explicit covered-object list",IF(ISNUMBER(SEARCH(B79,Q79)),"COVERED — exact shared/component route","MISSING — object not named in covered-object list")),IF(COUNTIF($L$5:$L$2000,L79)&gt;1,"BLOCK — duplicate instance ID on non-shared route","COVERED — exact route")))),IF(OR(LEFT(H79,18)="SCREEN / HANDOFF",LEFT(H79,11)="CONDITIONAL",LEFT(H79,5)="BLOCK"),"HANDOFF / CONDITIONAL — no instance coverage claim",IF(LEFT(H79,16)="NEEDS ASSESSMENT","NEEDS ASSESSMENT","N/A"))))</f>
        <v/>
      </c>
      <c r="S79" s="136">
        <f>IF(OR(B79="",F79=""),"",B79&amp;"|"&amp;F79)</f>
        <v/>
      </c>
    </row>
    <row r="80">
      <c r="A80" s="8" t="inlineStr">
        <is>
          <t>GR-0076</t>
        </is>
      </c>
      <c r="B80" s="8">
        <f>'04_SCOPE_CLASSIFICATION'!A9</f>
        <v/>
      </c>
      <c r="C80" s="8">
        <f>'04_SCOPE_CLASSIFICATION'!B9</f>
        <v/>
      </c>
      <c r="D80" s="8">
        <f>'04_SCOPE_CLASSIFICATION'!D9</f>
        <v/>
      </c>
      <c r="E80" s="8">
        <f>'04_SCOPE_CLASSIFICATION'!E9</f>
        <v/>
      </c>
      <c r="F80" s="8" t="inlineStr">
        <is>
          <t>AZC-TECH</t>
        </is>
      </c>
      <c r="G80" s="8" t="inlineStr">
        <is>
          <t>Technical Documentation</t>
        </is>
      </c>
      <c r="H80" s="8">
        <f>IF('04_SCOPE_CLASSIFICATION'!B9="","NOT CONFIGURED",IF(OR('04_SCOPE_CLASSIFICATION'!O9="High-risk — Annex III",'04_SCOPE_CLASSIFICATION'!O9="High-risk — Annex I"),IF('04_SCOPE_CLASSIFICATION'!H9="Yes",IF(E80="Parent dossier","REQUIRED — parent dossier",IF(E80="Separate dossier","REQUIRED — separate object",IF(E80="Component-scoped controls","REQUIRED — component-scoped",IF(E80="Shared parent controls","SHARED — parent dossier",IF(E80="Not separately assessed","SCREEN / HANDOFF — confirm parent coverage","NEEDS ASSESSMENT — dossier mode"))))),IF('04_SCOPE_CLASSIFICATION'!I9="Yes","SCREEN / HANDOFF — provider-side evidence required",IF('04_SCOPE_CLASSIFICATION'!H9="Needs assessment","NEEDS ASSESSMENT — provider role","SCREEN / HANDOFF — identify responsible provider"))),IF('04_SCOPE_CLASSIFICATION'!O9="Needs assessment","NEEDS ASSESSMENT","NOT APPLICABLE")))</f>
        <v/>
      </c>
      <c r="I80" s="8" t="inlineStr">
        <is>
          <t>Provider-side high-risk pack; deployer uses handoff/provider evidence.</t>
        </is>
      </c>
      <c r="J80" s="8" t="inlineStr">
        <is>
          <t>Article 11 / Annex IV</t>
        </is>
      </c>
      <c r="K80" s="8" t="inlineStr">
        <is>
          <t>AZComply_Technical_Documentation_Control_Workbook_2026-09-04.xlsx</t>
        </is>
      </c>
      <c r="L80" s="131" t="str"/>
      <c r="M80" s="131" t="inlineStr">
        <is>
          <t>Not started</t>
        </is>
      </c>
      <c r="N80" s="131" t="str"/>
      <c r="O80" s="131" t="str"/>
      <c r="P80" s="131" t="n"/>
      <c r="Q80" s="131" t="n"/>
      <c r="R80" s="136">
        <f>IF(B80="","",IF(OR(LEFT(H80,8)="REQUIRED",LEFT(H80,6)="SHARED"),IF(L80="","MISSING — pack instance ID",IF(P80="","MISSING — pack instance reference",IF(OR(H80="REQUIRED — component-scoped",LEFT(H80,6)="SHARED"),IF(Q80="","MISSING — explicit covered-object list",IF(ISNUMBER(SEARCH(B80,Q80)),"COVERED — exact shared/component route","MISSING — object not named in covered-object list")),IF(COUNTIF($L$5:$L$2000,L80)&gt;1,"BLOCK — duplicate instance ID on non-shared route","COVERED — exact route")))),IF(OR(LEFT(H80,18)="SCREEN / HANDOFF",LEFT(H80,11)="CONDITIONAL",LEFT(H80,5)="BLOCK"),"HANDOFF / CONDITIONAL — no instance coverage claim",IF(LEFT(H80,16)="NEEDS ASSESSMENT","NEEDS ASSESSMENT","N/A"))))</f>
        <v/>
      </c>
      <c r="S80" s="136">
        <f>IF(OR(B80="",F80=""),"",B80&amp;"|"&amp;F80)</f>
        <v/>
      </c>
    </row>
    <row r="81">
      <c r="A81" s="8" t="inlineStr">
        <is>
          <t>GR-0077</t>
        </is>
      </c>
      <c r="B81" s="8">
        <f>'04_SCOPE_CLASSIFICATION'!A9</f>
        <v/>
      </c>
      <c r="C81" s="8">
        <f>'04_SCOPE_CLASSIFICATION'!B9</f>
        <v/>
      </c>
      <c r="D81" s="8">
        <f>'04_SCOPE_CLASSIFICATION'!D9</f>
        <v/>
      </c>
      <c r="E81" s="8">
        <f>'04_SCOPE_CLASSIFICATION'!E9</f>
        <v/>
      </c>
      <c r="F81" s="8" t="inlineStr">
        <is>
          <t>AZC-QMS</t>
        </is>
      </c>
      <c r="G81" s="8" t="inlineStr">
        <is>
          <t>Quality Management System</t>
        </is>
      </c>
      <c r="H81" s="8">
        <f>IF('04_SCOPE_CLASSIFICATION'!B9="","NOT CONFIGURED",IF(OR('04_SCOPE_CLASSIFICATION'!O9="High-risk — Annex III",'04_SCOPE_CLASSIFICATION'!O9="High-risk — Annex I"),IF('04_SCOPE_CLASSIFICATION'!H9="Yes",IF(E81="Parent dossier","REQUIRED — parent dossier",IF(E81="Separate dossier","REQUIRED — separate object",IF(E81="Component-scoped controls","REQUIRED — component-scoped",IF(E81="Shared parent controls","SHARED — parent dossier",IF(E81="Not separately assessed","SCREEN / HANDOFF — confirm parent coverage","NEEDS ASSESSMENT — dossier mode"))))),IF('04_SCOPE_CLASSIFICATION'!I9="Yes","SCREEN / HANDOFF — provider-side evidence required",IF('04_SCOPE_CLASSIFICATION'!H9="Needs assessment","NEEDS ASSESSMENT — provider role","SCREEN / HANDOFF — identify responsible provider"))),IF('04_SCOPE_CLASSIFICATION'!O9="Needs assessment","NEEDS ASSESSMENT","NOT APPLICABLE")))</f>
        <v/>
      </c>
      <c r="I81" s="8" t="inlineStr">
        <is>
          <t>Provider-side high-risk pack; deployer uses handoff/provider evidence.</t>
        </is>
      </c>
      <c r="J81" s="8" t="inlineStr">
        <is>
          <t>Article 17</t>
        </is>
      </c>
      <c r="K81" s="8" t="inlineStr">
        <is>
          <t>AZComply_Quality_Management_System_Control_Workbook_2026-09-04.xlsx</t>
        </is>
      </c>
      <c r="L81" s="131" t="str"/>
      <c r="M81" s="131" t="inlineStr">
        <is>
          <t>Not started</t>
        </is>
      </c>
      <c r="N81" s="131" t="str"/>
      <c r="O81" s="131" t="str"/>
      <c r="P81" s="131" t="n"/>
      <c r="Q81" s="131" t="n"/>
      <c r="R81" s="136">
        <f>IF(B81="","",IF(OR(LEFT(H81,8)="REQUIRED",LEFT(H81,6)="SHARED"),IF(L81="","MISSING — pack instance ID",IF(P81="","MISSING — pack instance reference",IF(OR(H81="REQUIRED — component-scoped",LEFT(H81,6)="SHARED"),IF(Q81="","MISSING — explicit covered-object list",IF(ISNUMBER(SEARCH(B81,Q81)),"COVERED — exact shared/component route","MISSING — object not named in covered-object list")),IF(COUNTIF($L$5:$L$2000,L81)&gt;1,"BLOCK — duplicate instance ID on non-shared route","COVERED — exact route")))),IF(OR(LEFT(H81,18)="SCREEN / HANDOFF",LEFT(H81,11)="CONDITIONAL",LEFT(H81,5)="BLOCK"),"HANDOFF / CONDITIONAL — no instance coverage claim",IF(LEFT(H81,16)="NEEDS ASSESSMENT","NEEDS ASSESSMENT","N/A"))))</f>
        <v/>
      </c>
      <c r="S81" s="136">
        <f>IF(OR(B81="",F81=""),"",B81&amp;"|"&amp;F81)</f>
        <v/>
      </c>
    </row>
    <row r="82">
      <c r="A82" s="8" t="inlineStr">
        <is>
          <t>GR-0078</t>
        </is>
      </c>
      <c r="B82" s="8">
        <f>'04_SCOPE_CLASSIFICATION'!A9</f>
        <v/>
      </c>
      <c r="C82" s="8">
        <f>'04_SCOPE_CLASSIFICATION'!B9</f>
        <v/>
      </c>
      <c r="D82" s="8">
        <f>'04_SCOPE_CLASSIFICATION'!D9</f>
        <v/>
      </c>
      <c r="E82" s="8">
        <f>'04_SCOPE_CLASSIFICATION'!E9</f>
        <v/>
      </c>
      <c r="F82" s="8" t="inlineStr">
        <is>
          <t>AZC-ARS</t>
        </is>
      </c>
      <c r="G82" s="8" t="inlineStr">
        <is>
          <t>Accuracy, Robustness &amp; Cybersecurity</t>
        </is>
      </c>
      <c r="H82" s="8">
        <f>IF('04_SCOPE_CLASSIFICATION'!B9="","NOT CONFIGURED",IF(OR('04_SCOPE_CLASSIFICATION'!O9="High-risk — Annex III",'04_SCOPE_CLASSIFICATION'!O9="High-risk — Annex I"),IF('04_SCOPE_CLASSIFICATION'!H9="Yes",IF(E82="Parent dossier","REQUIRED — parent dossier",IF(E82="Separate dossier","REQUIRED — separate object",IF(E82="Component-scoped controls","REQUIRED — component-scoped",IF(E82="Shared parent controls","SHARED — parent dossier",IF(E82="Not separately assessed","SCREEN / HANDOFF — confirm parent coverage","NEEDS ASSESSMENT — dossier mode"))))),IF('04_SCOPE_CLASSIFICATION'!I9="Yes","SCREEN / HANDOFF — provider-side evidence required",IF('04_SCOPE_CLASSIFICATION'!H9="Needs assessment","NEEDS ASSESSMENT — provider role","SCREEN / HANDOFF — identify responsible provider"))),IF('04_SCOPE_CLASSIFICATION'!O9="Needs assessment","NEEDS ASSESSMENT","NOT APPLICABLE")))</f>
        <v/>
      </c>
      <c r="I82" s="8" t="inlineStr">
        <is>
          <t>Provider-side high-risk pack; deployer uses handoff/provider evidence.</t>
        </is>
      </c>
      <c r="J82" s="8" t="inlineStr">
        <is>
          <t>Article 15</t>
        </is>
      </c>
      <c r="K82" s="8" t="inlineStr">
        <is>
          <t>AZComply_Accuracy_Robustness_Cybersecurity_Control_Workbook_2026-09-04.xlsx</t>
        </is>
      </c>
      <c r="L82" s="131" t="str"/>
      <c r="M82" s="131" t="inlineStr">
        <is>
          <t>Not started</t>
        </is>
      </c>
      <c r="N82" s="131" t="str"/>
      <c r="O82" s="131" t="str"/>
      <c r="P82" s="131" t="n"/>
      <c r="Q82" s="131" t="n"/>
      <c r="R82" s="136">
        <f>IF(B82="","",IF(OR(LEFT(H82,8)="REQUIRED",LEFT(H82,6)="SHARED"),IF(L82="","MISSING — pack instance ID",IF(P82="","MISSING — pack instance reference",IF(OR(H82="REQUIRED — component-scoped",LEFT(H82,6)="SHARED"),IF(Q82="","MISSING — explicit covered-object list",IF(ISNUMBER(SEARCH(B82,Q82)),"COVERED — exact shared/component route","MISSING — object not named in covered-object list")),IF(COUNTIF($L$5:$L$2000,L82)&gt;1,"BLOCK — duplicate instance ID on non-shared route","COVERED — exact route")))),IF(OR(LEFT(H82,18)="SCREEN / HANDOFF",LEFT(H82,11)="CONDITIONAL",LEFT(H82,5)="BLOCK"),"HANDOFF / CONDITIONAL — no instance coverage claim",IF(LEFT(H82,16)="NEEDS ASSESSMENT","NEEDS ASSESSMENT","N/A"))))</f>
        <v/>
      </c>
      <c r="S82" s="136">
        <f>IF(OR(B82="",F82=""),"",B82&amp;"|"&amp;F82)</f>
        <v/>
      </c>
    </row>
    <row r="83">
      <c r="A83" s="8" t="inlineStr">
        <is>
          <t>GR-0079</t>
        </is>
      </c>
      <c r="B83" s="8">
        <f>'04_SCOPE_CLASSIFICATION'!A9</f>
        <v/>
      </c>
      <c r="C83" s="8">
        <f>'04_SCOPE_CLASSIFICATION'!B9</f>
        <v/>
      </c>
      <c r="D83" s="8">
        <f>'04_SCOPE_CLASSIFICATION'!D9</f>
        <v/>
      </c>
      <c r="E83" s="8">
        <f>'04_SCOPE_CLASSIFICATION'!E9</f>
        <v/>
      </c>
      <c r="F83" s="8" t="inlineStr">
        <is>
          <t>AZC-LOG</t>
        </is>
      </c>
      <c r="G83" s="8" t="inlineStr">
        <is>
          <t>Logging &amp; Record-Keeping</t>
        </is>
      </c>
      <c r="H83" s="8">
        <f>IF('04_SCOPE_CLASSIFICATION'!B9="","NOT CONFIGURED",IF(AND(OR('04_SCOPE_CLASSIFICATION'!O9="High-risk — Annex III",'04_SCOPE_CLASSIFICATION'!O9="High-risk — Annex I"),OR('04_SCOPE_CLASSIFICATION'!H9="Yes",'04_SCOPE_CLASSIFICATION'!I9="Yes")),IF(E83="Parent dossier","REQUIRED — parent dossier",IF(E83="Separate dossier","REQUIRED — separate object",IF(E83="Component-scoped controls","REQUIRED — component-scoped",IF(E83="Shared parent controls","SHARED — parent dossier",IF(E83="Not separately assessed","SCREEN / HANDOFF — confirm parent coverage","NEEDS ASSESSMENT — dossier mode"))))),IF('04_SCOPE_CLASSIFICATION'!O9="Needs assessment","NEEDS ASSESSMENT","NOT APPLICABLE")))</f>
        <v/>
      </c>
      <c r="I83" s="8" t="inlineStr">
        <is>
          <t>High-risk logging spans provider/deployer roles.</t>
        </is>
      </c>
      <c r="J83" s="8" t="inlineStr">
        <is>
          <t>Articles 12,19,26</t>
        </is>
      </c>
      <c r="K83" s="8" t="inlineStr">
        <is>
          <t>AZComply_Logging_Record_Keeping_Control_Workbook_2026-09-05.xlsx</t>
        </is>
      </c>
      <c r="L83" s="131" t="str"/>
      <c r="M83" s="131" t="inlineStr">
        <is>
          <t>Not started</t>
        </is>
      </c>
      <c r="N83" s="131" t="str"/>
      <c r="O83" s="131" t="str"/>
      <c r="P83" s="131" t="n"/>
      <c r="Q83" s="131" t="n"/>
      <c r="R83" s="136">
        <f>IF(B83="","",IF(OR(LEFT(H83,8)="REQUIRED",LEFT(H83,6)="SHARED"),IF(L83="","MISSING — pack instance ID",IF(P83="","MISSING — pack instance reference",IF(OR(H83="REQUIRED — component-scoped",LEFT(H83,6)="SHARED"),IF(Q83="","MISSING — explicit covered-object list",IF(ISNUMBER(SEARCH(B83,Q83)),"COVERED — exact shared/component route","MISSING — object not named in covered-object list")),IF(COUNTIF($L$5:$L$2000,L83)&gt;1,"BLOCK — duplicate instance ID on non-shared route","COVERED — exact route")))),IF(OR(LEFT(H83,18)="SCREEN / HANDOFF",LEFT(H83,11)="CONDITIONAL",LEFT(H83,5)="BLOCK"),"HANDOFF / CONDITIONAL — no instance coverage claim",IF(LEFT(H83,16)="NEEDS ASSESSMENT","NEEDS ASSESSMENT","N/A"))))</f>
        <v/>
      </c>
      <c r="S83" s="136">
        <f>IF(OR(B83="",F83=""),"",B83&amp;"|"&amp;F83)</f>
        <v/>
      </c>
    </row>
    <row r="84">
      <c r="A84" s="8" t="inlineStr">
        <is>
          <t>GR-0080</t>
        </is>
      </c>
      <c r="B84" s="8">
        <f>'04_SCOPE_CLASSIFICATION'!A9</f>
        <v/>
      </c>
      <c r="C84" s="8">
        <f>'04_SCOPE_CLASSIFICATION'!B9</f>
        <v/>
      </c>
      <c r="D84" s="8">
        <f>'04_SCOPE_CLASSIFICATION'!D9</f>
        <v/>
      </c>
      <c r="E84" s="8">
        <f>'04_SCOPE_CLASSIFICATION'!E9</f>
        <v/>
      </c>
      <c r="F84" s="8" t="inlineStr">
        <is>
          <t>AZC-TRAIN</t>
        </is>
      </c>
      <c r="G84" s="8" t="inlineStr">
        <is>
          <t>AI Literacy, Training &amp; Competence</t>
        </is>
      </c>
      <c r="H84" s="8">
        <f>IF('04_SCOPE_CLASSIFICATION'!B9="","NOT CONFIGURED",IF('04_SCOPE_CLASSIFICATION'!W9="Required",IF(E84="Parent dossier","REQUIRED — parent dossier",IF(E84="Separate dossier","REQUIRED — separate object",IF(E84="Component-scoped controls","REQUIRED — component-scoped",IF(E84="Shared parent controls","SHARED — parent dossier",IF(E84="Not separately assessed","SCREEN / HANDOFF — confirm parent coverage","NEEDS ASSESSMENT — dossier mode"))))),IF('04_SCOPE_CLASSIFICATION'!W9="Needs assessment","NEEDS ASSESSMENT","NOT APPLICABLE")))</f>
        <v/>
      </c>
      <c r="I84" s="8" t="inlineStr">
        <is>
          <t>Article 4 / high-risk oversight training.</t>
        </is>
      </c>
      <c r="J84" s="8" t="inlineStr">
        <is>
          <t>Articles 4,26(2)</t>
        </is>
      </c>
      <c r="K84" s="8" t="inlineStr">
        <is>
          <t>AZComply_AI_Literacy_Training_Competence_Control_Workbook_2026-09-05.xlsx</t>
        </is>
      </c>
      <c r="L84" s="131" t="str"/>
      <c r="M84" s="131" t="inlineStr">
        <is>
          <t>Not started</t>
        </is>
      </c>
      <c r="N84" s="131" t="str"/>
      <c r="O84" s="131" t="str"/>
      <c r="P84" s="131" t="n"/>
      <c r="Q84" s="131" t="n"/>
      <c r="R84" s="136">
        <f>IF(B84="","",IF(OR(LEFT(H84,8)="REQUIRED",LEFT(H84,6)="SHARED"),IF(L84="","MISSING — pack instance ID",IF(P84="","MISSING — pack instance reference",IF(OR(H84="REQUIRED — component-scoped",LEFT(H84,6)="SHARED"),IF(Q84="","MISSING — explicit covered-object list",IF(ISNUMBER(SEARCH(B84,Q84)),"COVERED — exact shared/component route","MISSING — object not named in covered-object list")),IF(COUNTIF($L$5:$L$2000,L84)&gt;1,"BLOCK — duplicate instance ID on non-shared route","COVERED — exact route")))),IF(OR(LEFT(H84,18)="SCREEN / HANDOFF",LEFT(H84,11)="CONDITIONAL",LEFT(H84,5)="BLOCK"),"HANDOFF / CONDITIONAL — no instance coverage claim",IF(LEFT(H84,16)="NEEDS ASSESSMENT","NEEDS ASSESSMENT","N/A"))))</f>
        <v/>
      </c>
      <c r="S84" s="136">
        <f>IF(OR(B84="",F84=""),"",B84&amp;"|"&amp;F84)</f>
        <v/>
      </c>
    </row>
    <row r="85">
      <c r="A85" s="8" t="inlineStr">
        <is>
          <t>GR-0081</t>
        </is>
      </c>
      <c r="B85" s="8">
        <f>'04_SCOPE_CLASSIFICATION'!A9</f>
        <v/>
      </c>
      <c r="C85" s="8">
        <f>'04_SCOPE_CLASSIFICATION'!B9</f>
        <v/>
      </c>
      <c r="D85" s="8">
        <f>'04_SCOPE_CLASSIFICATION'!D9</f>
        <v/>
      </c>
      <c r="E85" s="8">
        <f>'04_SCOPE_CLASSIFICATION'!E9</f>
        <v/>
      </c>
      <c r="F85" s="8" t="inlineStr">
        <is>
          <t>AZC-FRIA</t>
        </is>
      </c>
      <c r="G85" s="8" t="inlineStr">
        <is>
          <t>Fundamental Rights Impact Assessment</t>
        </is>
      </c>
      <c r="H85" s="8">
        <f>IF('04_SCOPE_CLASSIFICATION'!B9="","NOT CONFIGURED",IF('04_SCOPE_CLASSIFICATION'!S9="Required",IF(E85="Parent dossier","REQUIRED — parent dossier",IF(E85="Separate dossier","REQUIRED — separate object",IF(E85="Component-scoped controls","REQUIRED — component-scoped",IF(E85="Shared parent controls","SHARED — parent dossier",IF(E85="Not separately assessed","SCREEN / HANDOFF — confirm parent coverage","NEEDS ASSESSMENT — dossier mode"))))),IF('04_SCOPE_CLASSIFICATION'!S9="Potentially reusable / exempt route","CONDITIONAL — reuse/exemption review",IF('04_SCOPE_CLASSIFICATION'!S9="Needs assessment","NEEDS ASSESSMENT","NOT APPLICABLE"))))</f>
        <v/>
      </c>
      <c r="I85" s="8" t="inlineStr">
        <is>
          <t>FRIA use/deployer route.</t>
        </is>
      </c>
      <c r="J85" s="8" t="inlineStr">
        <is>
          <t>Article 27 / Art.5(2)</t>
        </is>
      </c>
      <c r="K85" s="8" t="inlineStr">
        <is>
          <t>AZComply_Fundamental_Rights_Impact_Assessment_Control_Workbook_2026-09-05.xlsx</t>
        </is>
      </c>
      <c r="L85" s="131" t="str"/>
      <c r="M85" s="131" t="inlineStr">
        <is>
          <t>Not started</t>
        </is>
      </c>
      <c r="N85" s="131" t="str"/>
      <c r="O85" s="131" t="str"/>
      <c r="P85" s="131" t="n"/>
      <c r="Q85" s="131" t="n"/>
      <c r="R85" s="136">
        <f>IF(B85="","",IF(OR(LEFT(H85,8)="REQUIRED",LEFT(H85,6)="SHARED"),IF(L85="","MISSING — pack instance ID",IF(P85="","MISSING — pack instance reference",IF(OR(H85="REQUIRED — component-scoped",LEFT(H85,6)="SHARED"),IF(Q85="","MISSING — explicit covered-object list",IF(ISNUMBER(SEARCH(B85,Q85)),"COVERED — exact shared/component route","MISSING — object not named in covered-object list")),IF(COUNTIF($L$5:$L$2000,L85)&gt;1,"BLOCK — duplicate instance ID on non-shared route","COVERED — exact route")))),IF(OR(LEFT(H85,18)="SCREEN / HANDOFF",LEFT(H85,11)="CONDITIONAL",LEFT(H85,5)="BLOCK"),"HANDOFF / CONDITIONAL — no instance coverage claim",IF(LEFT(H85,16)="NEEDS ASSESSMENT","NEEDS ASSESSMENT","N/A"))))</f>
        <v/>
      </c>
      <c r="S85" s="136">
        <f>IF(OR(B85="",F85=""),"",B85&amp;"|"&amp;F85)</f>
        <v/>
      </c>
    </row>
    <row r="86">
      <c r="A86" s="8" t="inlineStr">
        <is>
          <t>GR-0082</t>
        </is>
      </c>
      <c r="B86" s="8">
        <f>'04_SCOPE_CLASSIFICATION'!A9</f>
        <v/>
      </c>
      <c r="C86" s="8">
        <f>'04_SCOPE_CLASSIFICATION'!B9</f>
        <v/>
      </c>
      <c r="D86" s="8">
        <f>'04_SCOPE_CLASSIFICATION'!D9</f>
        <v/>
      </c>
      <c r="E86" s="8">
        <f>'04_SCOPE_CLASSIFICATION'!E9</f>
        <v/>
      </c>
      <c r="F86" s="8" t="inlineStr">
        <is>
          <t>AZC-REG</t>
        </is>
      </c>
      <c r="G86" s="8" t="inlineStr">
        <is>
          <t>EU AI Database Registration</t>
        </is>
      </c>
      <c r="H86" s="8">
        <f>IF('04_SCOPE_CLASSIFICATION'!B9="","NOT CONFIGURED",IF(LEFT('04_SCOPE_CLASSIFICATION'!T9,8)="Required",IF(E86="Parent dossier","REQUIRED — parent dossier",IF(E86="Separate dossier","REQUIRED — separate object",IF(E86="Component-scoped controls","REQUIRED — component-scoped",IF(E86="Shared parent controls","SHARED — parent dossier",IF(E86="Not separately assessed","SCREEN / HANDOFF — confirm parent coverage","NEEDS ASSESSMENT — dossier mode"))))),IF('04_SCOPE_CLASSIFICATION'!T9="Needs assessment","NEEDS ASSESSMENT","NOT APPLICABLE")))</f>
        <v/>
      </c>
      <c r="I86" s="8" t="inlineStr">
        <is>
          <t>EU/secure/national registration routing.</t>
        </is>
      </c>
      <c r="J86" s="8" t="inlineStr">
        <is>
          <t>Articles 49,71</t>
        </is>
      </c>
      <c r="K86" s="8" t="inlineStr">
        <is>
          <t>AZComply_EU_AI_Database_Registration_Control_Workbook_2026-09-05.xlsx</t>
        </is>
      </c>
      <c r="L86" s="131" t="str"/>
      <c r="M86" s="131" t="inlineStr">
        <is>
          <t>Not started</t>
        </is>
      </c>
      <c r="N86" s="131" t="str"/>
      <c r="O86" s="131" t="str"/>
      <c r="P86" s="131" t="n"/>
      <c r="Q86" s="131" t="n"/>
      <c r="R86" s="136">
        <f>IF(B86="","",IF(OR(LEFT(H86,8)="REQUIRED",LEFT(H86,6)="SHARED"),IF(L86="","MISSING — pack instance ID",IF(P86="","MISSING — pack instance reference",IF(OR(H86="REQUIRED — component-scoped",LEFT(H86,6)="SHARED"),IF(Q86="","MISSING — explicit covered-object list",IF(ISNUMBER(SEARCH(B86,Q86)),"COVERED — exact shared/component route","MISSING — object not named in covered-object list")),IF(COUNTIF($L$5:$L$2000,L86)&gt;1,"BLOCK — duplicate instance ID on non-shared route","COVERED — exact route")))),IF(OR(LEFT(H86,18)="SCREEN / HANDOFF",LEFT(H86,11)="CONDITIONAL",LEFT(H86,5)="BLOCK"),"HANDOFF / CONDITIONAL — no instance coverage claim",IF(LEFT(H86,16)="NEEDS ASSESSMENT","NEEDS ASSESSMENT","N/A"))))</f>
        <v/>
      </c>
      <c r="S86" s="136">
        <f>IF(OR(B86="",F86=""),"",B86&amp;"|"&amp;F86)</f>
        <v/>
      </c>
    </row>
    <row r="87">
      <c r="A87" s="8" t="inlineStr">
        <is>
          <t>GR-0083</t>
        </is>
      </c>
      <c r="B87" s="8">
        <f>'04_SCOPE_CLASSIFICATION'!A9</f>
        <v/>
      </c>
      <c r="C87" s="8">
        <f>'04_SCOPE_CLASSIFICATION'!B9</f>
        <v/>
      </c>
      <c r="D87" s="8">
        <f>'04_SCOPE_CLASSIFICATION'!D9</f>
        <v/>
      </c>
      <c r="E87" s="8">
        <f>'04_SCOPE_CLASSIFICATION'!E9</f>
        <v/>
      </c>
      <c r="F87" s="8" t="inlineStr">
        <is>
          <t>AZC-PMS</t>
        </is>
      </c>
      <c r="G87" s="8" t="inlineStr">
        <is>
          <t>Post-Market Monitoring</t>
        </is>
      </c>
      <c r="H87" s="8">
        <f>IF('04_SCOPE_CLASSIFICATION'!B9="","NOT CONFIGURED",IF(OR('04_SCOPE_CLASSIFICATION'!O9="High-risk — Annex III",'04_SCOPE_CLASSIFICATION'!O9="High-risk — Annex I"),IF('04_SCOPE_CLASSIFICATION'!H9="Yes",IF(E87="Parent dossier","REQUIRED — parent dossier",IF(E87="Separate dossier","REQUIRED — separate object",IF(E87="Component-scoped controls","REQUIRED — component-scoped",IF(E87="Shared parent controls","SHARED — parent dossier",IF(E87="Not separately assessed","SCREEN / HANDOFF — confirm parent coverage","NEEDS ASSESSMENT — dossier mode"))))),IF('04_SCOPE_CLASSIFICATION'!I9="Yes","SCREEN / HANDOFF — provider-side evidence required",IF('04_SCOPE_CLASSIFICATION'!H9="Needs assessment","NEEDS ASSESSMENT — provider role","SCREEN / HANDOFF — identify responsible provider"))),IF('04_SCOPE_CLASSIFICATION'!O9="Needs assessment","NEEDS ASSESSMENT","NOT APPLICABLE")))</f>
        <v/>
      </c>
      <c r="I87" s="8" t="inlineStr">
        <is>
          <t>Provider-side high-risk pack; deployer uses handoff/provider evidence.</t>
        </is>
      </c>
      <c r="J87" s="8" t="inlineStr">
        <is>
          <t>Article 72</t>
        </is>
      </c>
      <c r="K87" s="8" t="inlineStr">
        <is>
          <t>AZComply_Post_Market_Monitoring_Control_Workbook_2026-09-04.xlsx</t>
        </is>
      </c>
      <c r="L87" s="131" t="str"/>
      <c r="M87" s="131" t="inlineStr">
        <is>
          <t>Not started</t>
        </is>
      </c>
      <c r="N87" s="131" t="str"/>
      <c r="O87" s="131" t="str"/>
      <c r="P87" s="131" t="n"/>
      <c r="Q87" s="131" t="n"/>
      <c r="R87" s="136">
        <f>IF(B87="","",IF(OR(LEFT(H87,8)="REQUIRED",LEFT(H87,6)="SHARED"),IF(L87="","MISSING — pack instance ID",IF(P87="","MISSING — pack instance reference",IF(OR(H87="REQUIRED — component-scoped",LEFT(H87,6)="SHARED"),IF(Q87="","MISSING — explicit covered-object list",IF(ISNUMBER(SEARCH(B87,Q87)),"COVERED — exact shared/component route","MISSING — object not named in covered-object list")),IF(COUNTIF($L$5:$L$2000,L87)&gt;1,"BLOCK — duplicate instance ID on non-shared route","COVERED — exact route")))),IF(OR(LEFT(H87,18)="SCREEN / HANDOFF",LEFT(H87,11)="CONDITIONAL",LEFT(H87,5)="BLOCK"),"HANDOFF / CONDITIONAL — no instance coverage claim",IF(LEFT(H87,16)="NEEDS ASSESSMENT","NEEDS ASSESSMENT","N/A"))))</f>
        <v/>
      </c>
      <c r="S87" s="136">
        <f>IF(OR(B87="",F87=""),"",B87&amp;"|"&amp;F87)</f>
        <v/>
      </c>
    </row>
    <row r="88">
      <c r="A88" s="8" t="inlineStr">
        <is>
          <t>GR-0084</t>
        </is>
      </c>
      <c r="B88" s="8">
        <f>'04_SCOPE_CLASSIFICATION'!A9</f>
        <v/>
      </c>
      <c r="C88" s="8">
        <f>'04_SCOPE_CLASSIFICATION'!B9</f>
        <v/>
      </c>
      <c r="D88" s="8">
        <f>'04_SCOPE_CLASSIFICATION'!D9</f>
        <v/>
      </c>
      <c r="E88" s="8">
        <f>'04_SCOPE_CLASSIFICATION'!E9</f>
        <v/>
      </c>
      <c r="F88" s="8" t="inlineStr">
        <is>
          <t>AZC-SUP</t>
        </is>
      </c>
      <c r="G88" s="8" t="inlineStr">
        <is>
          <t>AI Supply Chain &amp; Value Chain</t>
        </is>
      </c>
      <c r="H88" s="8">
        <f>IF('04_SCOPE_CLASSIFICATION'!B9="","NOT CONFIGURED",IF('04_SCOPE_CLASSIFICATION'!V9="Required",IF(E88="Parent dossier","REQUIRED — parent dossier",IF(E88="Separate dossier","REQUIRED — separate object",IF(E88="Component-scoped controls","REQUIRED — component-scoped",IF(E88="Shared parent controls","SHARED — parent dossier",IF(E88="Not separately assessed","SCREEN / HANDOFF — confirm parent coverage","NEEDS ASSESSMENT — dossier mode"))))),IF('04_SCOPE_CLASSIFICATION'!V9="Screen / handoff","SCREEN / HANDOFF",IF('04_SCOPE_CLASSIFICATION'!V9="Needs assessment","NEEDS ASSESSMENT","NOT APPLICABLE"))))</f>
        <v/>
      </c>
      <c r="I88" s="8" t="inlineStr">
        <is>
          <t>Articles 22–25/value-chain route.</t>
        </is>
      </c>
      <c r="J88" s="8" t="inlineStr">
        <is>
          <t>Articles 22–25</t>
        </is>
      </c>
      <c r="K88" s="8" t="inlineStr">
        <is>
          <t>AZComply_AI_Supply_Chain_Value_Chain_Control_Workbook_2026-09-05.xlsx</t>
        </is>
      </c>
      <c r="L88" s="131" t="str"/>
      <c r="M88" s="131" t="inlineStr">
        <is>
          <t>Not started</t>
        </is>
      </c>
      <c r="N88" s="131" t="str"/>
      <c r="O88" s="131" t="str"/>
      <c r="P88" s="131" t="n"/>
      <c r="Q88" s="131" t="n"/>
      <c r="R88" s="136">
        <f>IF(B88="","",IF(OR(LEFT(H88,8)="REQUIRED",LEFT(H88,6)="SHARED"),IF(L88="","MISSING — pack instance ID",IF(P88="","MISSING — pack instance reference",IF(OR(H88="REQUIRED — component-scoped",LEFT(H88,6)="SHARED"),IF(Q88="","MISSING — explicit covered-object list",IF(ISNUMBER(SEARCH(B88,Q88)),"COVERED — exact shared/component route","MISSING — object not named in covered-object list")),IF(COUNTIF($L$5:$L$2000,L88)&gt;1,"BLOCK — duplicate instance ID on non-shared route","COVERED — exact route")))),IF(OR(LEFT(H88,18)="SCREEN / HANDOFF",LEFT(H88,11)="CONDITIONAL",LEFT(H88,5)="BLOCK"),"HANDOFF / CONDITIONAL — no instance coverage claim",IF(LEFT(H88,16)="NEEDS ASSESSMENT","NEEDS ASSESSMENT","N/A"))))</f>
        <v/>
      </c>
      <c r="S88" s="136">
        <f>IF(OR(B88="",F88=""),"",B88&amp;"|"&amp;F88)</f>
        <v/>
      </c>
    </row>
    <row r="89">
      <c r="A89" s="8" t="inlineStr">
        <is>
          <t>GR-0085</t>
        </is>
      </c>
      <c r="B89" s="8">
        <f>'04_SCOPE_CLASSIFICATION'!A9</f>
        <v/>
      </c>
      <c r="C89" s="8">
        <f>'04_SCOPE_CLASSIFICATION'!B9</f>
        <v/>
      </c>
      <c r="D89" s="8">
        <f>'04_SCOPE_CLASSIFICATION'!D9</f>
        <v/>
      </c>
      <c r="E89" s="8">
        <f>'04_SCOPE_CLASSIFICATION'!E9</f>
        <v/>
      </c>
      <c r="F89" s="8" t="inlineStr">
        <is>
          <t>AZC-GPAI</t>
        </is>
      </c>
      <c r="G89" s="8" t="inlineStr">
        <is>
          <t>GPAI Model Compliance</t>
        </is>
      </c>
      <c r="H89" s="8">
        <f>IF('04_SCOPE_CLASSIFICATION'!B9="","NOT CONFIGURED",IF(OR('04_SCOPE_CLASSIFICATION'!U9="Ordinary GPAI provider",'04_SCOPE_CLASSIFICATION'!U9="Systemic-risk GPAI provider"),IF('04_SCOPE_CLASSIFICATION'!H9="Yes",IF(E89="Parent dossier","REQUIRED — parent dossier",IF(E89="Separate dossier","REQUIRED — separate object",IF(E89="Component-scoped controls","REQUIRED — component-scoped",IF(E89="Shared parent controls","SHARED — parent dossier",IF(E89="Not separately assessed","SCREEN / HANDOFF — confirm parent coverage","NEEDS ASSESSMENT — dossier mode"))))),"SCREEN / HANDOFF — external GPAI provider obligations"),IF('04_SCOPE_CLASSIFICATION'!U9="GPAI model used / external provider handoff","SCREEN / HANDOFF — model-provider evidence",IF('04_SCOPE_CLASSIFICATION'!U9="Needs assessment","NEEDS ASSESSMENT","NOT APPLICABLE"))))</f>
        <v/>
      </c>
      <c r="I89" s="8" t="inlineStr">
        <is>
          <t>GPAI provider vs downstream handoff.</t>
        </is>
      </c>
      <c r="J89" s="8" t="inlineStr">
        <is>
          <t>Articles 51–55</t>
        </is>
      </c>
      <c r="K89" s="8" t="inlineStr">
        <is>
          <t>AZComply_GPAI_Model_Compliance_Control_Workbook_2026-09-05.xlsx</t>
        </is>
      </c>
      <c r="L89" s="131" t="str"/>
      <c r="M89" s="131" t="inlineStr">
        <is>
          <t>Not started</t>
        </is>
      </c>
      <c r="N89" s="131" t="str"/>
      <c r="O89" s="131" t="str"/>
      <c r="P89" s="131" t="n"/>
      <c r="Q89" s="131" t="n"/>
      <c r="R89" s="136">
        <f>IF(B89="","",IF(OR(LEFT(H89,8)="REQUIRED",LEFT(H89,6)="SHARED"),IF(L89="","MISSING — pack instance ID",IF(P89="","MISSING — pack instance reference",IF(OR(H89="REQUIRED — component-scoped",LEFT(H89,6)="SHARED"),IF(Q89="","MISSING — explicit covered-object list",IF(ISNUMBER(SEARCH(B89,Q89)),"COVERED — exact shared/component route","MISSING — object not named in covered-object list")),IF(COUNTIF($L$5:$L$2000,L89)&gt;1,"BLOCK — duplicate instance ID on non-shared route","COVERED — exact route")))),IF(OR(LEFT(H89,18)="SCREEN / HANDOFF",LEFT(H89,11)="CONDITIONAL",LEFT(H89,5)="BLOCK"),"HANDOFF / CONDITIONAL — no instance coverage claim",IF(LEFT(H89,16)="NEEDS ASSESSMENT","NEEDS ASSESSMENT","N/A"))))</f>
        <v/>
      </c>
      <c r="S89" s="136">
        <f>IF(OR(B89="",F89=""),"",B89&amp;"|"&amp;F89)</f>
        <v/>
      </c>
    </row>
    <row r="90">
      <c r="A90" s="8" t="inlineStr">
        <is>
          <t>GR-0086</t>
        </is>
      </c>
      <c r="B90" s="8">
        <f>'04_SCOPE_CLASSIFICATION'!A10</f>
        <v/>
      </c>
      <c r="C90" s="8">
        <f>'04_SCOPE_CLASSIFICATION'!B10</f>
        <v/>
      </c>
      <c r="D90" s="8">
        <f>'04_SCOPE_CLASSIFICATION'!D10</f>
        <v/>
      </c>
      <c r="E90" s="8">
        <f>'04_SCOPE_CLASSIFICATION'!E10</f>
        <v/>
      </c>
      <c r="F90" s="8" t="inlineStr">
        <is>
          <t>AZC-CLS</t>
        </is>
      </c>
      <c r="G90" s="8" t="inlineStr">
        <is>
          <t>AI System Classification Decision</t>
        </is>
      </c>
      <c r="H90" s="8">
        <f>IF('04_SCOPE_CLASSIFICATION'!B10="","NOT CONFIGURED",IF('04_SCOPE_CLASSIFICATION'!D10="Needs assessment","NEEDS ASSESSMENT — regulatory object status",IF(OR('04_SCOPE_CLASSIFICATION'!D10="Separate AI system",'04_SCOPE_CLASSIFICATION'!D10="GPAI model"),IF(E90="Parent dossier","REQUIRED — parent dossier",IF(E90="Separate dossier","REQUIRED — separate object",IF(E90="Component-scoped controls","REQUIRED — component-scoped",IF(E90="Shared parent controls","SHARED — parent dossier",IF(E90="Not separately assessed","SCREEN / HANDOFF — confirm parent coverage","NEEDS ASSESSMENT — dossier mode"))))),IF('04_SCOPE_CLASSIFICATION'!D10="AI component within parent","SCREEN / HANDOFF — classify component within parent context",IF('04_SCOPE_CLASSIFICATION'!D10="Non-AI component","NOT APPLICABLE","NEEDS ASSESSMENT")))))</f>
        <v/>
      </c>
      <c r="I90" s="8" t="inlineStr">
        <is>
          <t>Classification/scope screen for each material object.</t>
        </is>
      </c>
      <c r="J90" s="8" t="inlineStr">
        <is>
          <t>Art.2/3/5/6; Annex I/III</t>
        </is>
      </c>
      <c r="K90" s="8" t="inlineStr">
        <is>
          <t>AZComply_AI_System_Classification_Decision_Workbook_UPDATED_2026-09-04.xlsx</t>
        </is>
      </c>
      <c r="L90" s="131" t="str"/>
      <c r="M90" s="131" t="inlineStr">
        <is>
          <t>Not started</t>
        </is>
      </c>
      <c r="N90" s="131" t="str"/>
      <c r="O90" s="131" t="str"/>
      <c r="P90" s="131" t="n"/>
      <c r="Q90" s="131" t="n"/>
      <c r="R90" s="136">
        <f>IF(B90="","",IF(OR(LEFT(H90,8)="REQUIRED",LEFT(H90,6)="SHARED"),IF(L90="","MISSING — pack instance ID",IF(P90="","MISSING — pack instance reference",IF(OR(H90="REQUIRED — component-scoped",LEFT(H90,6)="SHARED"),IF(Q90="","MISSING — explicit covered-object list",IF(ISNUMBER(SEARCH(B90,Q90)),"COVERED — exact shared/component route","MISSING — object not named in covered-object list")),IF(COUNTIF($L$5:$L$2000,L90)&gt;1,"BLOCK — duplicate instance ID on non-shared route","COVERED — exact route")))),IF(OR(LEFT(H90,18)="SCREEN / HANDOFF",LEFT(H90,11)="CONDITIONAL",LEFT(H90,5)="BLOCK"),"HANDOFF / CONDITIONAL — no instance coverage claim",IF(LEFT(H90,16)="NEEDS ASSESSMENT","NEEDS ASSESSMENT","N/A"))))</f>
        <v/>
      </c>
      <c r="S90" s="136">
        <f>IF(OR(B90="",F90=""),"",B90&amp;"|"&amp;F90)</f>
        <v/>
      </c>
    </row>
    <row r="91">
      <c r="A91" s="8" t="inlineStr">
        <is>
          <t>GR-0087</t>
        </is>
      </c>
      <c r="B91" s="8">
        <f>'04_SCOPE_CLASSIFICATION'!A10</f>
        <v/>
      </c>
      <c r="C91" s="8">
        <f>'04_SCOPE_CLASSIFICATION'!B10</f>
        <v/>
      </c>
      <c r="D91" s="8">
        <f>'04_SCOPE_CLASSIFICATION'!D10</f>
        <v/>
      </c>
      <c r="E91" s="8">
        <f>'04_SCOPE_CLASSIFICATION'!E10</f>
        <v/>
      </c>
      <c r="F91" s="8" t="inlineStr">
        <is>
          <t>AZC-A5</t>
        </is>
      </c>
      <c r="G91" s="8" t="inlineStr">
        <is>
          <t>Article 5 Prohibited Practices</t>
        </is>
      </c>
      <c r="H91" s="8">
        <f>IF('04_SCOPE_CLASSIFICATION'!B10="","NOT CONFIGURED",IF('04_SCOPE_CLASSIFICATION'!F10="No","NOT APPLICABLE — not AI system",IF('04_SCOPE_CLASSIFICATION'!N10="Needs assessment","NEEDS ASSESSMENT — Article 5 screen",IF(OR('04_SCOPE_CLASSIFICATION'!N10="Potential prohibited-practice route",'04_SCOPE_CLASSIFICATION'!N10="Future Article 5 transition route"),"BLOCK / HANDOFF — Article 5 route",IF('04_SCOPE_CLASSIFICATION'!N10="No current Article 5 trigger","SCREEN COMPLETE — no current trigger","NOT APPLICABLE")))))</f>
        <v/>
      </c>
      <c r="I91" s="8" t="inlineStr">
        <is>
          <t>Article 5 gate; component positive route escalates to parent.</t>
        </is>
      </c>
      <c r="J91" s="8" t="inlineStr">
        <is>
          <t>Article 5</t>
        </is>
      </c>
      <c r="K91" s="8" t="inlineStr">
        <is>
          <t>AZComply_Article5_Prohibited_Practices_Control_Workbook_2026-09-04.xlsx</t>
        </is>
      </c>
      <c r="L91" s="131" t="str"/>
      <c r="M91" s="131" t="inlineStr">
        <is>
          <t>Not started</t>
        </is>
      </c>
      <c r="N91" s="131" t="str"/>
      <c r="O91" s="131" t="str"/>
      <c r="P91" s="131" t="n"/>
      <c r="Q91" s="131" t="n"/>
      <c r="R91" s="136">
        <f>IF(B91="","",IF(OR(LEFT(H91,8)="REQUIRED",LEFT(H91,6)="SHARED"),IF(L91="","MISSING — pack instance ID",IF(P91="","MISSING — pack instance reference",IF(OR(H91="REQUIRED — component-scoped",LEFT(H91,6)="SHARED"),IF(Q91="","MISSING — explicit covered-object list",IF(ISNUMBER(SEARCH(B91,Q91)),"COVERED — exact shared/component route","MISSING — object not named in covered-object list")),IF(COUNTIF($L$5:$L$2000,L91)&gt;1,"BLOCK — duplicate instance ID on non-shared route","COVERED — exact route")))),IF(OR(LEFT(H91,18)="SCREEN / HANDOFF",LEFT(H91,11)="CONDITIONAL",LEFT(H91,5)="BLOCK"),"HANDOFF / CONDITIONAL — no instance coverage claim",IF(LEFT(H91,16)="NEEDS ASSESSMENT","NEEDS ASSESSMENT","N/A"))))</f>
        <v/>
      </c>
      <c r="S91" s="136">
        <f>IF(OR(B91="",F91=""),"",B91&amp;"|"&amp;F91)</f>
        <v/>
      </c>
    </row>
    <row r="92">
      <c r="A92" s="8" t="inlineStr">
        <is>
          <t>GR-0088</t>
        </is>
      </c>
      <c r="B92" s="8">
        <f>'04_SCOPE_CLASSIFICATION'!A10</f>
        <v/>
      </c>
      <c r="C92" s="8">
        <f>'04_SCOPE_CLASSIFICATION'!B10</f>
        <v/>
      </c>
      <c r="D92" s="8">
        <f>'04_SCOPE_CLASSIFICATION'!D10</f>
        <v/>
      </c>
      <c r="E92" s="8">
        <f>'04_SCOPE_CLASSIFICATION'!E10</f>
        <v/>
      </c>
      <c r="F92" s="8" t="inlineStr">
        <is>
          <t>AZC-TRANS</t>
        </is>
      </c>
      <c r="G92" s="8" t="inlineStr">
        <is>
          <t>Transparency &amp; Information</t>
        </is>
      </c>
      <c r="H92" s="8">
        <f>IF('04_SCOPE_CLASSIFICATION'!B10="","NOT CONFIGURED",IF(OR('04_SCOPE_CLASSIFICATION'!R10="Required",AND(OR('04_SCOPE_CLASSIFICATION'!O10="High-risk — Annex III",'04_SCOPE_CLASSIFICATION'!O10="High-risk — Annex I"),'04_SCOPE_CLASSIFICATION'!H10="Yes")),IF(E92="Parent dossier","REQUIRED — parent dossier",IF(E92="Separate dossier","REQUIRED — separate object",IF(E92="Component-scoped controls","REQUIRED — component-scoped",IF(E92="Shared parent controls","SHARED — parent dossier",IF(E92="Not separately assessed","SCREEN / HANDOFF — confirm parent coverage","NEEDS ASSESSMENT — dossier mode"))))),IF(AND(OR('04_SCOPE_CLASSIFICATION'!O10="High-risk — Annex III",'04_SCOPE_CLASSIFICATION'!O10="High-risk — Annex I"),'04_SCOPE_CLASSIFICATION'!I10="Yes",'04_SCOPE_CLASSIFICATION'!H10&lt;&gt;"Yes"),"SCREEN / HANDOFF — obtain provider Article 13 information",IF(OR('04_SCOPE_CLASSIFICATION'!R10="Needs assessment",'04_SCOPE_CLASSIFICATION'!O10="Needs assessment"),"NEEDS ASSESSMENT",IF('04_SCOPE_CLASSIFICATION'!R10="Potential exception / reduced disclosure","CONDITIONAL — exception / reduced disclosure evidence","NOT APPLICABLE")))))</f>
        <v/>
      </c>
      <c r="I92" s="8" t="inlineStr">
        <is>
          <t>Article 13 provider info + Article 50 transparency.</t>
        </is>
      </c>
      <c r="J92" s="8" t="inlineStr">
        <is>
          <t>Articles 13,50</t>
        </is>
      </c>
      <c r="K92" s="8" t="inlineStr">
        <is>
          <t>AZComply_Transparency_Information_Control_Workbook_2026-09-05.xlsx</t>
        </is>
      </c>
      <c r="L92" s="131" t="str"/>
      <c r="M92" s="131" t="inlineStr">
        <is>
          <t>Not started</t>
        </is>
      </c>
      <c r="N92" s="131" t="str"/>
      <c r="O92" s="131" t="str"/>
      <c r="P92" s="131" t="n"/>
      <c r="Q92" s="131" t="n"/>
      <c r="R92" s="136">
        <f>IF(B92="","",IF(OR(LEFT(H92,8)="REQUIRED",LEFT(H92,6)="SHARED"),IF(L92="","MISSING — pack instance ID",IF(P92="","MISSING — pack instance reference",IF(OR(H92="REQUIRED — component-scoped",LEFT(H92,6)="SHARED"),IF(Q92="","MISSING — explicit covered-object list",IF(ISNUMBER(SEARCH(B92,Q92)),"COVERED — exact shared/component route","MISSING — object not named in covered-object list")),IF(COUNTIF($L$5:$L$2000,L92)&gt;1,"BLOCK — duplicate instance ID on non-shared route","COVERED — exact route")))),IF(OR(LEFT(H92,18)="SCREEN / HANDOFF",LEFT(H92,11)="CONDITIONAL",LEFT(H92,5)="BLOCK"),"HANDOFF / CONDITIONAL — no instance coverage claim",IF(LEFT(H92,16)="NEEDS ASSESSMENT","NEEDS ASSESSMENT","N/A"))))</f>
        <v/>
      </c>
      <c r="S92" s="136">
        <f>IF(OR(B92="",F92=""),"",B92&amp;"|"&amp;F92)</f>
        <v/>
      </c>
    </row>
    <row r="93">
      <c r="A93" s="8" t="inlineStr">
        <is>
          <t>GR-0089</t>
        </is>
      </c>
      <c r="B93" s="8">
        <f>'04_SCOPE_CLASSIFICATION'!A10</f>
        <v/>
      </c>
      <c r="C93" s="8">
        <f>'04_SCOPE_CLASSIFICATION'!B10</f>
        <v/>
      </c>
      <c r="D93" s="8">
        <f>'04_SCOPE_CLASSIFICATION'!D10</f>
        <v/>
      </c>
      <c r="E93" s="8">
        <f>'04_SCOPE_CLASSIFICATION'!E10</f>
        <v/>
      </c>
      <c r="F93" s="8" t="inlineStr">
        <is>
          <t>AZC-DEP</t>
        </is>
      </c>
      <c r="G93" s="8" t="inlineStr">
        <is>
          <t>Deployer Obligations</t>
        </is>
      </c>
      <c r="H93" s="8">
        <f>IF('04_SCOPE_CLASSIFICATION'!B10="","NOT CONFIGURED",IF(AND('04_SCOPE_CLASSIFICATION'!I10="Yes",OR('04_SCOPE_CLASSIFICATION'!O10="High-risk — Annex III",'04_SCOPE_CLASSIFICATION'!O10="High-risk — Annex I")),IF(E93="Parent dossier","REQUIRED — parent dossier",IF(E93="Separate dossier","REQUIRED — separate object",IF(E93="Component-scoped controls","REQUIRED — component-scoped",IF(E93="Shared parent controls","SHARED — parent dossier",IF(E93="Not separately assessed","SCREEN / HANDOFF — confirm parent coverage","NEEDS ASSESSMENT — dossier mode"))))),IF(OR('04_SCOPE_CLASSIFICATION'!I10="Needs assessment",'04_SCOPE_CLASSIFICATION'!O10="Needs assessment"),"NEEDS ASSESSMENT","NOT APPLICABLE")))</f>
        <v/>
      </c>
      <c r="I93" s="8" t="inlineStr">
        <is>
          <t>High-risk deployer duties.</t>
        </is>
      </c>
      <c r="J93" s="8" t="inlineStr">
        <is>
          <t>Article 26</t>
        </is>
      </c>
      <c r="K93" s="8" t="inlineStr">
        <is>
          <t>AZComply_Deployer_Obligations_Control_Workbook_2026-09-04.xlsx</t>
        </is>
      </c>
      <c r="L93" s="131" t="str"/>
      <c r="M93" s="131" t="inlineStr">
        <is>
          <t>Not started</t>
        </is>
      </c>
      <c r="N93" s="131" t="str"/>
      <c r="O93" s="131" t="str"/>
      <c r="P93" s="131" t="n"/>
      <c r="Q93" s="131" t="n"/>
      <c r="R93" s="136">
        <f>IF(B93="","",IF(OR(LEFT(H93,8)="REQUIRED",LEFT(H93,6)="SHARED"),IF(L93="","MISSING — pack instance ID",IF(P93="","MISSING — pack instance reference",IF(OR(H93="REQUIRED — component-scoped",LEFT(H93,6)="SHARED"),IF(Q93="","MISSING — explicit covered-object list",IF(ISNUMBER(SEARCH(B93,Q93)),"COVERED — exact shared/component route","MISSING — object not named in covered-object list")),IF(COUNTIF($L$5:$L$2000,L93)&gt;1,"BLOCK — duplicate instance ID on non-shared route","COVERED — exact route")))),IF(OR(LEFT(H93,18)="SCREEN / HANDOFF",LEFT(H93,11)="CONDITIONAL",LEFT(H93,5)="BLOCK"),"HANDOFF / CONDITIONAL — no instance coverage claim",IF(LEFT(H93,16)="NEEDS ASSESSMENT","NEEDS ASSESSMENT","N/A"))))</f>
        <v/>
      </c>
      <c r="S93" s="136">
        <f>IF(OR(B93="",F93=""),"",B93&amp;"|"&amp;F93)</f>
        <v/>
      </c>
    </row>
    <row r="94">
      <c r="A94" s="8" t="inlineStr">
        <is>
          <t>GR-0090</t>
        </is>
      </c>
      <c r="B94" s="8">
        <f>'04_SCOPE_CLASSIFICATION'!A10</f>
        <v/>
      </c>
      <c r="C94" s="8">
        <f>'04_SCOPE_CLASSIFICATION'!B10</f>
        <v/>
      </c>
      <c r="D94" s="8">
        <f>'04_SCOPE_CLASSIFICATION'!D10</f>
        <v/>
      </c>
      <c r="E94" s="8">
        <f>'04_SCOPE_CLASSIFICATION'!E10</f>
        <v/>
      </c>
      <c r="F94" s="8" t="inlineStr">
        <is>
          <t>AZC-HO</t>
        </is>
      </c>
      <c r="G94" s="8" t="inlineStr">
        <is>
          <t>Human Oversight</t>
        </is>
      </c>
      <c r="H94" s="8">
        <f>IF('04_SCOPE_CLASSIFICATION'!B10="","NOT CONFIGURED",IF(AND(OR('04_SCOPE_CLASSIFICATION'!O10="High-risk — Annex III",'04_SCOPE_CLASSIFICATION'!O10="High-risk — Annex I"),OR('04_SCOPE_CLASSIFICATION'!H10="Yes",'04_SCOPE_CLASSIFICATION'!I10="Yes")),IF(E94="Parent dossier","REQUIRED — parent dossier",IF(E94="Separate dossier","REQUIRED — separate object",IF(E94="Component-scoped controls","REQUIRED — component-scoped",IF(E94="Shared parent controls","SHARED — parent dossier",IF(E94="Not separately assessed","SCREEN / HANDOFF — confirm parent coverage","NEEDS ASSESSMENT — dossier mode"))))),IF('04_SCOPE_CLASSIFICATION'!O10="Needs assessment","NEEDS ASSESSMENT","NOT APPLICABLE")))</f>
        <v/>
      </c>
      <c r="I94" s="8" t="inlineStr">
        <is>
          <t>High-risk provider/deployer human oversight.</t>
        </is>
      </c>
      <c r="J94" s="8" t="inlineStr">
        <is>
          <t>Articles 14,26(2)</t>
        </is>
      </c>
      <c r="K94" s="8" t="inlineStr">
        <is>
          <t>AZComply_Human_Oversight_Control_Workbook_2026-09-04.xlsx</t>
        </is>
      </c>
      <c r="L94" s="131" t="str"/>
      <c r="M94" s="131" t="inlineStr">
        <is>
          <t>Not started</t>
        </is>
      </c>
      <c r="N94" s="131" t="str"/>
      <c r="O94" s="131" t="str"/>
      <c r="P94" s="131" t="n"/>
      <c r="Q94" s="131" t="n"/>
      <c r="R94" s="136">
        <f>IF(B94="","",IF(OR(LEFT(H94,8)="REQUIRED",LEFT(H94,6)="SHARED"),IF(L94="","MISSING — pack instance ID",IF(P94="","MISSING — pack instance reference",IF(OR(H94="REQUIRED — component-scoped",LEFT(H94,6)="SHARED"),IF(Q94="","MISSING — explicit covered-object list",IF(ISNUMBER(SEARCH(B94,Q94)),"COVERED — exact shared/component route","MISSING — object not named in covered-object list")),IF(COUNTIF($L$5:$L$2000,L94)&gt;1,"BLOCK — duplicate instance ID on non-shared route","COVERED — exact route")))),IF(OR(LEFT(H94,18)="SCREEN / HANDOFF",LEFT(H94,11)="CONDITIONAL",LEFT(H94,5)="BLOCK"),"HANDOFF / CONDITIONAL — no instance coverage claim",IF(LEFT(H94,16)="NEEDS ASSESSMENT","NEEDS ASSESSMENT","N/A"))))</f>
        <v/>
      </c>
      <c r="S94" s="136">
        <f>IF(OR(B94="",F94=""),"",B94&amp;"|"&amp;F94)</f>
        <v/>
      </c>
    </row>
    <row r="95">
      <c r="A95" s="8" t="inlineStr">
        <is>
          <t>GR-0091</t>
        </is>
      </c>
      <c r="B95" s="8">
        <f>'04_SCOPE_CLASSIFICATION'!A10</f>
        <v/>
      </c>
      <c r="C95" s="8">
        <f>'04_SCOPE_CLASSIFICATION'!B10</f>
        <v/>
      </c>
      <c r="D95" s="8">
        <f>'04_SCOPE_CLASSIFICATION'!D10</f>
        <v/>
      </c>
      <c r="E95" s="8">
        <f>'04_SCOPE_CLASSIFICATION'!E10</f>
        <v/>
      </c>
      <c r="F95" s="8" t="inlineStr">
        <is>
          <t>AZC-RISK</t>
        </is>
      </c>
      <c r="G95" s="8" t="inlineStr">
        <is>
          <t>Risk Management System</t>
        </is>
      </c>
      <c r="H95" s="8">
        <f>IF('04_SCOPE_CLASSIFICATION'!B10="","NOT CONFIGURED",IF(OR('04_SCOPE_CLASSIFICATION'!O10="High-risk — Annex III",'04_SCOPE_CLASSIFICATION'!O10="High-risk — Annex I"),IF('04_SCOPE_CLASSIFICATION'!H10="Yes",IF(E95="Parent dossier","REQUIRED — parent dossier",IF(E95="Separate dossier","REQUIRED — separate object",IF(E95="Component-scoped controls","REQUIRED — component-scoped",IF(E95="Shared parent controls","SHARED — parent dossier",IF(E95="Not separately assessed","SCREEN / HANDOFF — confirm parent coverage","NEEDS ASSESSMENT — dossier mode"))))),IF('04_SCOPE_CLASSIFICATION'!I10="Yes","SCREEN / HANDOFF — provider-side evidence required",IF('04_SCOPE_CLASSIFICATION'!H10="Needs assessment","NEEDS ASSESSMENT — provider role","SCREEN / HANDOFF — identify responsible provider"))),IF('04_SCOPE_CLASSIFICATION'!O10="Needs assessment","NEEDS ASSESSMENT","NOT APPLICABLE")))</f>
        <v/>
      </c>
      <c r="I95" s="8" t="inlineStr">
        <is>
          <t>Provider-side high-risk pack; deployer uses handoff/provider evidence.</t>
        </is>
      </c>
      <c r="J95" s="8" t="inlineStr">
        <is>
          <t>Article 9</t>
        </is>
      </c>
      <c r="K95" s="8" t="inlineStr">
        <is>
          <t>AZComply_Risk_Management_System_Control_Workbook_2026-09-04.xlsx</t>
        </is>
      </c>
      <c r="L95" s="131" t="str"/>
      <c r="M95" s="131" t="inlineStr">
        <is>
          <t>Not started</t>
        </is>
      </c>
      <c r="N95" s="131" t="str"/>
      <c r="O95" s="131" t="str"/>
      <c r="P95" s="131" t="n"/>
      <c r="Q95" s="131" t="n"/>
      <c r="R95" s="136">
        <f>IF(B95="","",IF(OR(LEFT(H95,8)="REQUIRED",LEFT(H95,6)="SHARED"),IF(L95="","MISSING — pack instance ID",IF(P95="","MISSING — pack instance reference",IF(OR(H95="REQUIRED — component-scoped",LEFT(H95,6)="SHARED"),IF(Q95="","MISSING — explicit covered-object list",IF(ISNUMBER(SEARCH(B95,Q95)),"COVERED — exact shared/component route","MISSING — object not named in covered-object list")),IF(COUNTIF($L$5:$L$2000,L95)&gt;1,"BLOCK — duplicate instance ID on non-shared route","COVERED — exact route")))),IF(OR(LEFT(H95,18)="SCREEN / HANDOFF",LEFT(H95,11)="CONDITIONAL",LEFT(H95,5)="BLOCK"),"HANDOFF / CONDITIONAL — no instance coverage claim",IF(LEFT(H95,16)="NEEDS ASSESSMENT","NEEDS ASSESSMENT","N/A"))))</f>
        <v/>
      </c>
      <c r="S95" s="136">
        <f>IF(OR(B95="",F95=""),"",B95&amp;"|"&amp;F95)</f>
        <v/>
      </c>
    </row>
    <row r="96">
      <c r="A96" s="8" t="inlineStr">
        <is>
          <t>GR-0092</t>
        </is>
      </c>
      <c r="B96" s="8">
        <f>'04_SCOPE_CLASSIFICATION'!A10</f>
        <v/>
      </c>
      <c r="C96" s="8">
        <f>'04_SCOPE_CLASSIFICATION'!B10</f>
        <v/>
      </c>
      <c r="D96" s="8">
        <f>'04_SCOPE_CLASSIFICATION'!D10</f>
        <v/>
      </c>
      <c r="E96" s="8">
        <f>'04_SCOPE_CLASSIFICATION'!E10</f>
        <v/>
      </c>
      <c r="F96" s="8" t="inlineStr">
        <is>
          <t>AZC-DATA</t>
        </is>
      </c>
      <c r="G96" s="8" t="inlineStr">
        <is>
          <t>Data Governance</t>
        </is>
      </c>
      <c r="H96" s="8">
        <f>IF('04_SCOPE_CLASSIFICATION'!B10="","NOT CONFIGURED",IF(OR('04_SCOPE_CLASSIFICATION'!O10="High-risk — Annex III",'04_SCOPE_CLASSIFICATION'!O10="High-risk — Annex I"),IF('04_SCOPE_CLASSIFICATION'!H10="Yes",IF(E96="Parent dossier","REQUIRED — parent dossier",IF(E96="Separate dossier","REQUIRED — separate object",IF(E96="Component-scoped controls","REQUIRED — component-scoped",IF(E96="Shared parent controls","SHARED — parent dossier",IF(E96="Not separately assessed","SCREEN / HANDOFF — confirm parent coverage","NEEDS ASSESSMENT — dossier mode"))))),IF('04_SCOPE_CLASSIFICATION'!I10="Yes","SCREEN / HANDOFF — provider-side evidence required",IF('04_SCOPE_CLASSIFICATION'!H10="Needs assessment","NEEDS ASSESSMENT — provider role","SCREEN / HANDOFF — identify responsible provider"))),IF('04_SCOPE_CLASSIFICATION'!O10="Needs assessment","NEEDS ASSESSMENT","NOT APPLICABLE")))</f>
        <v/>
      </c>
      <c r="I96" s="8" t="inlineStr">
        <is>
          <t>Provider-side high-risk pack; deployer uses handoff/provider evidence.</t>
        </is>
      </c>
      <c r="J96" s="8" t="inlineStr">
        <is>
          <t>Article 10</t>
        </is>
      </c>
      <c r="K96" s="8" t="inlineStr">
        <is>
          <t>AZComply_Data_Governance_Control_Workbook_2026-09-04.xlsx</t>
        </is>
      </c>
      <c r="L96" s="131" t="str"/>
      <c r="M96" s="131" t="inlineStr">
        <is>
          <t>Not started</t>
        </is>
      </c>
      <c r="N96" s="131" t="str"/>
      <c r="O96" s="131" t="str"/>
      <c r="P96" s="131" t="n"/>
      <c r="Q96" s="131" t="n"/>
      <c r="R96" s="136">
        <f>IF(B96="","",IF(OR(LEFT(H96,8)="REQUIRED",LEFT(H96,6)="SHARED"),IF(L96="","MISSING — pack instance ID",IF(P96="","MISSING — pack instance reference",IF(OR(H96="REQUIRED — component-scoped",LEFT(H96,6)="SHARED"),IF(Q96="","MISSING — explicit covered-object list",IF(ISNUMBER(SEARCH(B96,Q96)),"COVERED — exact shared/component route","MISSING — object not named in covered-object list")),IF(COUNTIF($L$5:$L$2000,L96)&gt;1,"BLOCK — duplicate instance ID on non-shared route","COVERED — exact route")))),IF(OR(LEFT(H96,18)="SCREEN / HANDOFF",LEFT(H96,11)="CONDITIONAL",LEFT(H96,5)="BLOCK"),"HANDOFF / CONDITIONAL — no instance coverage claim",IF(LEFT(H96,16)="NEEDS ASSESSMENT","NEEDS ASSESSMENT","N/A"))))</f>
        <v/>
      </c>
      <c r="S96" s="136">
        <f>IF(OR(B96="",F96=""),"",B96&amp;"|"&amp;F96)</f>
        <v/>
      </c>
    </row>
    <row r="97">
      <c r="A97" s="8" t="inlineStr">
        <is>
          <t>GR-0093</t>
        </is>
      </c>
      <c r="B97" s="8">
        <f>'04_SCOPE_CLASSIFICATION'!A10</f>
        <v/>
      </c>
      <c r="C97" s="8">
        <f>'04_SCOPE_CLASSIFICATION'!B10</f>
        <v/>
      </c>
      <c r="D97" s="8">
        <f>'04_SCOPE_CLASSIFICATION'!D10</f>
        <v/>
      </c>
      <c r="E97" s="8">
        <f>'04_SCOPE_CLASSIFICATION'!E10</f>
        <v/>
      </c>
      <c r="F97" s="8" t="inlineStr">
        <is>
          <t>AZC-TECH</t>
        </is>
      </c>
      <c r="G97" s="8" t="inlineStr">
        <is>
          <t>Technical Documentation</t>
        </is>
      </c>
      <c r="H97" s="8">
        <f>IF('04_SCOPE_CLASSIFICATION'!B10="","NOT CONFIGURED",IF(OR('04_SCOPE_CLASSIFICATION'!O10="High-risk — Annex III",'04_SCOPE_CLASSIFICATION'!O10="High-risk — Annex I"),IF('04_SCOPE_CLASSIFICATION'!H10="Yes",IF(E97="Parent dossier","REQUIRED — parent dossier",IF(E97="Separate dossier","REQUIRED — separate object",IF(E97="Component-scoped controls","REQUIRED — component-scoped",IF(E97="Shared parent controls","SHARED — parent dossier",IF(E97="Not separately assessed","SCREEN / HANDOFF — confirm parent coverage","NEEDS ASSESSMENT — dossier mode"))))),IF('04_SCOPE_CLASSIFICATION'!I10="Yes","SCREEN / HANDOFF — provider-side evidence required",IF('04_SCOPE_CLASSIFICATION'!H10="Needs assessment","NEEDS ASSESSMENT — provider role","SCREEN / HANDOFF — identify responsible provider"))),IF('04_SCOPE_CLASSIFICATION'!O10="Needs assessment","NEEDS ASSESSMENT","NOT APPLICABLE")))</f>
        <v/>
      </c>
      <c r="I97" s="8" t="inlineStr">
        <is>
          <t>Provider-side high-risk pack; deployer uses handoff/provider evidence.</t>
        </is>
      </c>
      <c r="J97" s="8" t="inlineStr">
        <is>
          <t>Article 11 / Annex IV</t>
        </is>
      </c>
      <c r="K97" s="8" t="inlineStr">
        <is>
          <t>AZComply_Technical_Documentation_Control_Workbook_2026-09-04.xlsx</t>
        </is>
      </c>
      <c r="L97" s="131" t="str"/>
      <c r="M97" s="131" t="inlineStr">
        <is>
          <t>Not started</t>
        </is>
      </c>
      <c r="N97" s="131" t="str"/>
      <c r="O97" s="131" t="str"/>
      <c r="P97" s="131" t="n"/>
      <c r="Q97" s="131" t="n"/>
      <c r="R97" s="136">
        <f>IF(B97="","",IF(OR(LEFT(H97,8)="REQUIRED",LEFT(H97,6)="SHARED"),IF(L97="","MISSING — pack instance ID",IF(P97="","MISSING — pack instance reference",IF(OR(H97="REQUIRED — component-scoped",LEFT(H97,6)="SHARED"),IF(Q97="","MISSING — explicit covered-object list",IF(ISNUMBER(SEARCH(B97,Q97)),"COVERED — exact shared/component route","MISSING — object not named in covered-object list")),IF(COUNTIF($L$5:$L$2000,L97)&gt;1,"BLOCK — duplicate instance ID on non-shared route","COVERED — exact route")))),IF(OR(LEFT(H97,18)="SCREEN / HANDOFF",LEFT(H97,11)="CONDITIONAL",LEFT(H97,5)="BLOCK"),"HANDOFF / CONDITIONAL — no instance coverage claim",IF(LEFT(H97,16)="NEEDS ASSESSMENT","NEEDS ASSESSMENT","N/A"))))</f>
        <v/>
      </c>
      <c r="S97" s="136">
        <f>IF(OR(B97="",F97=""),"",B97&amp;"|"&amp;F97)</f>
        <v/>
      </c>
    </row>
    <row r="98">
      <c r="A98" s="8" t="inlineStr">
        <is>
          <t>GR-0094</t>
        </is>
      </c>
      <c r="B98" s="8">
        <f>'04_SCOPE_CLASSIFICATION'!A10</f>
        <v/>
      </c>
      <c r="C98" s="8">
        <f>'04_SCOPE_CLASSIFICATION'!B10</f>
        <v/>
      </c>
      <c r="D98" s="8">
        <f>'04_SCOPE_CLASSIFICATION'!D10</f>
        <v/>
      </c>
      <c r="E98" s="8">
        <f>'04_SCOPE_CLASSIFICATION'!E10</f>
        <v/>
      </c>
      <c r="F98" s="8" t="inlineStr">
        <is>
          <t>AZC-QMS</t>
        </is>
      </c>
      <c r="G98" s="8" t="inlineStr">
        <is>
          <t>Quality Management System</t>
        </is>
      </c>
      <c r="H98" s="8">
        <f>IF('04_SCOPE_CLASSIFICATION'!B10="","NOT CONFIGURED",IF(OR('04_SCOPE_CLASSIFICATION'!O10="High-risk — Annex III",'04_SCOPE_CLASSIFICATION'!O10="High-risk — Annex I"),IF('04_SCOPE_CLASSIFICATION'!H10="Yes",IF(E98="Parent dossier","REQUIRED — parent dossier",IF(E98="Separate dossier","REQUIRED — separate object",IF(E98="Component-scoped controls","REQUIRED — component-scoped",IF(E98="Shared parent controls","SHARED — parent dossier",IF(E98="Not separately assessed","SCREEN / HANDOFF — confirm parent coverage","NEEDS ASSESSMENT — dossier mode"))))),IF('04_SCOPE_CLASSIFICATION'!I10="Yes","SCREEN / HANDOFF — provider-side evidence required",IF('04_SCOPE_CLASSIFICATION'!H10="Needs assessment","NEEDS ASSESSMENT — provider role","SCREEN / HANDOFF — identify responsible provider"))),IF('04_SCOPE_CLASSIFICATION'!O10="Needs assessment","NEEDS ASSESSMENT","NOT APPLICABLE")))</f>
        <v/>
      </c>
      <c r="I98" s="8" t="inlineStr">
        <is>
          <t>Provider-side high-risk pack; deployer uses handoff/provider evidence.</t>
        </is>
      </c>
      <c r="J98" s="8" t="inlineStr">
        <is>
          <t>Article 17</t>
        </is>
      </c>
      <c r="K98" s="8" t="inlineStr">
        <is>
          <t>AZComply_Quality_Management_System_Control_Workbook_2026-09-04.xlsx</t>
        </is>
      </c>
      <c r="L98" s="131" t="str"/>
      <c r="M98" s="131" t="inlineStr">
        <is>
          <t>Not started</t>
        </is>
      </c>
      <c r="N98" s="131" t="str"/>
      <c r="O98" s="131" t="str"/>
      <c r="P98" s="131" t="n"/>
      <c r="Q98" s="131" t="n"/>
      <c r="R98" s="136">
        <f>IF(B98="","",IF(OR(LEFT(H98,8)="REQUIRED",LEFT(H98,6)="SHARED"),IF(L98="","MISSING — pack instance ID",IF(P98="","MISSING — pack instance reference",IF(OR(H98="REQUIRED — component-scoped",LEFT(H98,6)="SHARED"),IF(Q98="","MISSING — explicit covered-object list",IF(ISNUMBER(SEARCH(B98,Q98)),"COVERED — exact shared/component route","MISSING — object not named in covered-object list")),IF(COUNTIF($L$5:$L$2000,L98)&gt;1,"BLOCK — duplicate instance ID on non-shared route","COVERED — exact route")))),IF(OR(LEFT(H98,18)="SCREEN / HANDOFF",LEFT(H98,11)="CONDITIONAL",LEFT(H98,5)="BLOCK"),"HANDOFF / CONDITIONAL — no instance coverage claim",IF(LEFT(H98,16)="NEEDS ASSESSMENT","NEEDS ASSESSMENT","N/A"))))</f>
        <v/>
      </c>
      <c r="S98" s="136">
        <f>IF(OR(B98="",F98=""),"",B98&amp;"|"&amp;F98)</f>
        <v/>
      </c>
    </row>
    <row r="99">
      <c r="A99" s="8" t="inlineStr">
        <is>
          <t>GR-0095</t>
        </is>
      </c>
      <c r="B99" s="8">
        <f>'04_SCOPE_CLASSIFICATION'!A10</f>
        <v/>
      </c>
      <c r="C99" s="8">
        <f>'04_SCOPE_CLASSIFICATION'!B10</f>
        <v/>
      </c>
      <c r="D99" s="8">
        <f>'04_SCOPE_CLASSIFICATION'!D10</f>
        <v/>
      </c>
      <c r="E99" s="8">
        <f>'04_SCOPE_CLASSIFICATION'!E10</f>
        <v/>
      </c>
      <c r="F99" s="8" t="inlineStr">
        <is>
          <t>AZC-ARS</t>
        </is>
      </c>
      <c r="G99" s="8" t="inlineStr">
        <is>
          <t>Accuracy, Robustness &amp; Cybersecurity</t>
        </is>
      </c>
      <c r="H99" s="8">
        <f>IF('04_SCOPE_CLASSIFICATION'!B10="","NOT CONFIGURED",IF(OR('04_SCOPE_CLASSIFICATION'!O10="High-risk — Annex III",'04_SCOPE_CLASSIFICATION'!O10="High-risk — Annex I"),IF('04_SCOPE_CLASSIFICATION'!H10="Yes",IF(E99="Parent dossier","REQUIRED — parent dossier",IF(E99="Separate dossier","REQUIRED — separate object",IF(E99="Component-scoped controls","REQUIRED — component-scoped",IF(E99="Shared parent controls","SHARED — parent dossier",IF(E99="Not separately assessed","SCREEN / HANDOFF — confirm parent coverage","NEEDS ASSESSMENT — dossier mode"))))),IF('04_SCOPE_CLASSIFICATION'!I10="Yes","SCREEN / HANDOFF — provider-side evidence required",IF('04_SCOPE_CLASSIFICATION'!H10="Needs assessment","NEEDS ASSESSMENT — provider role","SCREEN / HANDOFF — identify responsible provider"))),IF('04_SCOPE_CLASSIFICATION'!O10="Needs assessment","NEEDS ASSESSMENT","NOT APPLICABLE")))</f>
        <v/>
      </c>
      <c r="I99" s="8" t="inlineStr">
        <is>
          <t>Provider-side high-risk pack; deployer uses handoff/provider evidence.</t>
        </is>
      </c>
      <c r="J99" s="8" t="inlineStr">
        <is>
          <t>Article 15</t>
        </is>
      </c>
      <c r="K99" s="8" t="inlineStr">
        <is>
          <t>AZComply_Accuracy_Robustness_Cybersecurity_Control_Workbook_2026-09-04.xlsx</t>
        </is>
      </c>
      <c r="L99" s="131" t="str"/>
      <c r="M99" s="131" t="inlineStr">
        <is>
          <t>Not started</t>
        </is>
      </c>
      <c r="N99" s="131" t="str"/>
      <c r="O99" s="131" t="str"/>
      <c r="P99" s="131" t="n"/>
      <c r="Q99" s="131" t="n"/>
      <c r="R99" s="136">
        <f>IF(B99="","",IF(OR(LEFT(H99,8)="REQUIRED",LEFT(H99,6)="SHARED"),IF(L99="","MISSING — pack instance ID",IF(P99="","MISSING — pack instance reference",IF(OR(H99="REQUIRED — component-scoped",LEFT(H99,6)="SHARED"),IF(Q99="","MISSING — explicit covered-object list",IF(ISNUMBER(SEARCH(B99,Q99)),"COVERED — exact shared/component route","MISSING — object not named in covered-object list")),IF(COUNTIF($L$5:$L$2000,L99)&gt;1,"BLOCK — duplicate instance ID on non-shared route","COVERED — exact route")))),IF(OR(LEFT(H99,18)="SCREEN / HANDOFF",LEFT(H99,11)="CONDITIONAL",LEFT(H99,5)="BLOCK"),"HANDOFF / CONDITIONAL — no instance coverage claim",IF(LEFT(H99,16)="NEEDS ASSESSMENT","NEEDS ASSESSMENT","N/A"))))</f>
        <v/>
      </c>
      <c r="S99" s="136">
        <f>IF(OR(B99="",F99=""),"",B99&amp;"|"&amp;F99)</f>
        <v/>
      </c>
    </row>
    <row r="100">
      <c r="A100" s="8" t="inlineStr">
        <is>
          <t>GR-0096</t>
        </is>
      </c>
      <c r="B100" s="8">
        <f>'04_SCOPE_CLASSIFICATION'!A10</f>
        <v/>
      </c>
      <c r="C100" s="8">
        <f>'04_SCOPE_CLASSIFICATION'!B10</f>
        <v/>
      </c>
      <c r="D100" s="8">
        <f>'04_SCOPE_CLASSIFICATION'!D10</f>
        <v/>
      </c>
      <c r="E100" s="8">
        <f>'04_SCOPE_CLASSIFICATION'!E10</f>
        <v/>
      </c>
      <c r="F100" s="8" t="inlineStr">
        <is>
          <t>AZC-LOG</t>
        </is>
      </c>
      <c r="G100" s="8" t="inlineStr">
        <is>
          <t>Logging &amp; Record-Keeping</t>
        </is>
      </c>
      <c r="H100" s="8">
        <f>IF('04_SCOPE_CLASSIFICATION'!B10="","NOT CONFIGURED",IF(AND(OR('04_SCOPE_CLASSIFICATION'!O10="High-risk — Annex III",'04_SCOPE_CLASSIFICATION'!O10="High-risk — Annex I"),OR('04_SCOPE_CLASSIFICATION'!H10="Yes",'04_SCOPE_CLASSIFICATION'!I10="Yes")),IF(E100="Parent dossier","REQUIRED — parent dossier",IF(E100="Separate dossier","REQUIRED — separate object",IF(E100="Component-scoped controls","REQUIRED — component-scoped",IF(E100="Shared parent controls","SHARED — parent dossier",IF(E100="Not separately assessed","SCREEN / HANDOFF — confirm parent coverage","NEEDS ASSESSMENT — dossier mode"))))),IF('04_SCOPE_CLASSIFICATION'!O10="Needs assessment","NEEDS ASSESSMENT","NOT APPLICABLE")))</f>
        <v/>
      </c>
      <c r="I100" s="8" t="inlineStr">
        <is>
          <t>High-risk logging spans provider/deployer roles.</t>
        </is>
      </c>
      <c r="J100" s="8" t="inlineStr">
        <is>
          <t>Articles 12,19,26</t>
        </is>
      </c>
      <c r="K100" s="8" t="inlineStr">
        <is>
          <t>AZComply_Logging_Record_Keeping_Control_Workbook_2026-09-05.xlsx</t>
        </is>
      </c>
      <c r="L100" s="131" t="str"/>
      <c r="M100" s="131" t="inlineStr">
        <is>
          <t>Not started</t>
        </is>
      </c>
      <c r="N100" s="131" t="str"/>
      <c r="O100" s="131" t="str"/>
      <c r="P100" s="131" t="n"/>
      <c r="Q100" s="131" t="n"/>
      <c r="R100" s="136">
        <f>IF(B100="","",IF(OR(LEFT(H100,8)="REQUIRED",LEFT(H100,6)="SHARED"),IF(L100="","MISSING — pack instance ID",IF(P100="","MISSING — pack instance reference",IF(OR(H100="REQUIRED — component-scoped",LEFT(H100,6)="SHARED"),IF(Q100="","MISSING — explicit covered-object list",IF(ISNUMBER(SEARCH(B100,Q100)),"COVERED — exact shared/component route","MISSING — object not named in covered-object list")),IF(COUNTIF($L$5:$L$2000,L100)&gt;1,"BLOCK — duplicate instance ID on non-shared route","COVERED — exact route")))),IF(OR(LEFT(H100,18)="SCREEN / HANDOFF",LEFT(H100,11)="CONDITIONAL",LEFT(H100,5)="BLOCK"),"HANDOFF / CONDITIONAL — no instance coverage claim",IF(LEFT(H100,16)="NEEDS ASSESSMENT","NEEDS ASSESSMENT","N/A"))))</f>
        <v/>
      </c>
      <c r="S100" s="136">
        <f>IF(OR(B100="",F100=""),"",B100&amp;"|"&amp;F100)</f>
        <v/>
      </c>
    </row>
    <row r="101">
      <c r="A101" s="8" t="inlineStr">
        <is>
          <t>GR-0097</t>
        </is>
      </c>
      <c r="B101" s="8">
        <f>'04_SCOPE_CLASSIFICATION'!A10</f>
        <v/>
      </c>
      <c r="C101" s="8">
        <f>'04_SCOPE_CLASSIFICATION'!B10</f>
        <v/>
      </c>
      <c r="D101" s="8">
        <f>'04_SCOPE_CLASSIFICATION'!D10</f>
        <v/>
      </c>
      <c r="E101" s="8">
        <f>'04_SCOPE_CLASSIFICATION'!E10</f>
        <v/>
      </c>
      <c r="F101" s="8" t="inlineStr">
        <is>
          <t>AZC-TRAIN</t>
        </is>
      </c>
      <c r="G101" s="8" t="inlineStr">
        <is>
          <t>AI Literacy, Training &amp; Competence</t>
        </is>
      </c>
      <c r="H101" s="8">
        <f>IF('04_SCOPE_CLASSIFICATION'!B10="","NOT CONFIGURED",IF('04_SCOPE_CLASSIFICATION'!W10="Required",IF(E101="Parent dossier","REQUIRED — parent dossier",IF(E101="Separate dossier","REQUIRED — separate object",IF(E101="Component-scoped controls","REQUIRED — component-scoped",IF(E101="Shared parent controls","SHARED — parent dossier",IF(E101="Not separately assessed","SCREEN / HANDOFF — confirm parent coverage","NEEDS ASSESSMENT — dossier mode"))))),IF('04_SCOPE_CLASSIFICATION'!W10="Needs assessment","NEEDS ASSESSMENT","NOT APPLICABLE")))</f>
        <v/>
      </c>
      <c r="I101" s="8" t="inlineStr">
        <is>
          <t>Article 4 / high-risk oversight training.</t>
        </is>
      </c>
      <c r="J101" s="8" t="inlineStr">
        <is>
          <t>Articles 4,26(2)</t>
        </is>
      </c>
      <c r="K101" s="8" t="inlineStr">
        <is>
          <t>AZComply_AI_Literacy_Training_Competence_Control_Workbook_2026-09-05.xlsx</t>
        </is>
      </c>
      <c r="L101" s="131" t="str"/>
      <c r="M101" s="131" t="inlineStr">
        <is>
          <t>Not started</t>
        </is>
      </c>
      <c r="N101" s="131" t="str"/>
      <c r="O101" s="131" t="str"/>
      <c r="P101" s="131" t="n"/>
      <c r="Q101" s="131" t="n"/>
      <c r="R101" s="136">
        <f>IF(B101="","",IF(OR(LEFT(H101,8)="REQUIRED",LEFT(H101,6)="SHARED"),IF(L101="","MISSING — pack instance ID",IF(P101="","MISSING — pack instance reference",IF(OR(H101="REQUIRED — component-scoped",LEFT(H101,6)="SHARED"),IF(Q101="","MISSING — explicit covered-object list",IF(ISNUMBER(SEARCH(B101,Q101)),"COVERED — exact shared/component route","MISSING — object not named in covered-object list")),IF(COUNTIF($L$5:$L$2000,L101)&gt;1,"BLOCK — duplicate instance ID on non-shared route","COVERED — exact route")))),IF(OR(LEFT(H101,18)="SCREEN / HANDOFF",LEFT(H101,11)="CONDITIONAL",LEFT(H101,5)="BLOCK"),"HANDOFF / CONDITIONAL — no instance coverage claim",IF(LEFT(H101,16)="NEEDS ASSESSMENT","NEEDS ASSESSMENT","N/A"))))</f>
        <v/>
      </c>
      <c r="S101" s="136">
        <f>IF(OR(B101="",F101=""),"",B101&amp;"|"&amp;F101)</f>
        <v/>
      </c>
    </row>
    <row r="102">
      <c r="A102" s="8" t="inlineStr">
        <is>
          <t>GR-0098</t>
        </is>
      </c>
      <c r="B102" s="8">
        <f>'04_SCOPE_CLASSIFICATION'!A10</f>
        <v/>
      </c>
      <c r="C102" s="8">
        <f>'04_SCOPE_CLASSIFICATION'!B10</f>
        <v/>
      </c>
      <c r="D102" s="8">
        <f>'04_SCOPE_CLASSIFICATION'!D10</f>
        <v/>
      </c>
      <c r="E102" s="8">
        <f>'04_SCOPE_CLASSIFICATION'!E10</f>
        <v/>
      </c>
      <c r="F102" s="8" t="inlineStr">
        <is>
          <t>AZC-FRIA</t>
        </is>
      </c>
      <c r="G102" s="8" t="inlineStr">
        <is>
          <t>Fundamental Rights Impact Assessment</t>
        </is>
      </c>
      <c r="H102" s="8">
        <f>IF('04_SCOPE_CLASSIFICATION'!B10="","NOT CONFIGURED",IF('04_SCOPE_CLASSIFICATION'!S10="Required",IF(E102="Parent dossier","REQUIRED — parent dossier",IF(E102="Separate dossier","REQUIRED — separate object",IF(E102="Component-scoped controls","REQUIRED — component-scoped",IF(E102="Shared parent controls","SHARED — parent dossier",IF(E102="Not separately assessed","SCREEN / HANDOFF — confirm parent coverage","NEEDS ASSESSMENT — dossier mode"))))),IF('04_SCOPE_CLASSIFICATION'!S10="Potentially reusable / exempt route","CONDITIONAL — reuse/exemption review",IF('04_SCOPE_CLASSIFICATION'!S10="Needs assessment","NEEDS ASSESSMENT","NOT APPLICABLE"))))</f>
        <v/>
      </c>
      <c r="I102" s="8" t="inlineStr">
        <is>
          <t>FRIA use/deployer route.</t>
        </is>
      </c>
      <c r="J102" s="8" t="inlineStr">
        <is>
          <t>Article 27 / Art.5(2)</t>
        </is>
      </c>
      <c r="K102" s="8" t="inlineStr">
        <is>
          <t>AZComply_Fundamental_Rights_Impact_Assessment_Control_Workbook_2026-09-05.xlsx</t>
        </is>
      </c>
      <c r="L102" s="131" t="str"/>
      <c r="M102" s="131" t="inlineStr">
        <is>
          <t>Not started</t>
        </is>
      </c>
      <c r="N102" s="131" t="str"/>
      <c r="O102" s="131" t="str"/>
      <c r="P102" s="131" t="n"/>
      <c r="Q102" s="131" t="n"/>
      <c r="R102" s="136">
        <f>IF(B102="","",IF(OR(LEFT(H102,8)="REQUIRED",LEFT(H102,6)="SHARED"),IF(L102="","MISSING — pack instance ID",IF(P102="","MISSING — pack instance reference",IF(OR(H102="REQUIRED — component-scoped",LEFT(H102,6)="SHARED"),IF(Q102="","MISSING — explicit covered-object list",IF(ISNUMBER(SEARCH(B102,Q102)),"COVERED — exact shared/component route","MISSING — object not named in covered-object list")),IF(COUNTIF($L$5:$L$2000,L102)&gt;1,"BLOCK — duplicate instance ID on non-shared route","COVERED — exact route")))),IF(OR(LEFT(H102,18)="SCREEN / HANDOFF",LEFT(H102,11)="CONDITIONAL",LEFT(H102,5)="BLOCK"),"HANDOFF / CONDITIONAL — no instance coverage claim",IF(LEFT(H102,16)="NEEDS ASSESSMENT","NEEDS ASSESSMENT","N/A"))))</f>
        <v/>
      </c>
      <c r="S102" s="136">
        <f>IF(OR(B102="",F102=""),"",B102&amp;"|"&amp;F102)</f>
        <v/>
      </c>
    </row>
    <row r="103">
      <c r="A103" s="8" t="inlineStr">
        <is>
          <t>GR-0099</t>
        </is>
      </c>
      <c r="B103" s="8">
        <f>'04_SCOPE_CLASSIFICATION'!A10</f>
        <v/>
      </c>
      <c r="C103" s="8">
        <f>'04_SCOPE_CLASSIFICATION'!B10</f>
        <v/>
      </c>
      <c r="D103" s="8">
        <f>'04_SCOPE_CLASSIFICATION'!D10</f>
        <v/>
      </c>
      <c r="E103" s="8">
        <f>'04_SCOPE_CLASSIFICATION'!E10</f>
        <v/>
      </c>
      <c r="F103" s="8" t="inlineStr">
        <is>
          <t>AZC-REG</t>
        </is>
      </c>
      <c r="G103" s="8" t="inlineStr">
        <is>
          <t>EU AI Database Registration</t>
        </is>
      </c>
      <c r="H103" s="8">
        <f>IF('04_SCOPE_CLASSIFICATION'!B10="","NOT CONFIGURED",IF(LEFT('04_SCOPE_CLASSIFICATION'!T10,8)="Required",IF(E103="Parent dossier","REQUIRED — parent dossier",IF(E103="Separate dossier","REQUIRED — separate object",IF(E103="Component-scoped controls","REQUIRED — component-scoped",IF(E103="Shared parent controls","SHARED — parent dossier",IF(E103="Not separately assessed","SCREEN / HANDOFF — confirm parent coverage","NEEDS ASSESSMENT — dossier mode"))))),IF('04_SCOPE_CLASSIFICATION'!T10="Needs assessment","NEEDS ASSESSMENT","NOT APPLICABLE")))</f>
        <v/>
      </c>
      <c r="I103" s="8" t="inlineStr">
        <is>
          <t>EU/secure/national registration routing.</t>
        </is>
      </c>
      <c r="J103" s="8" t="inlineStr">
        <is>
          <t>Articles 49,71</t>
        </is>
      </c>
      <c r="K103" s="8" t="inlineStr">
        <is>
          <t>AZComply_EU_AI_Database_Registration_Control_Workbook_2026-09-05.xlsx</t>
        </is>
      </c>
      <c r="L103" s="131" t="str"/>
      <c r="M103" s="131" t="inlineStr">
        <is>
          <t>Not started</t>
        </is>
      </c>
      <c r="N103" s="131" t="str"/>
      <c r="O103" s="131" t="str"/>
      <c r="P103" s="131" t="n"/>
      <c r="Q103" s="131" t="n"/>
      <c r="R103" s="136">
        <f>IF(B103="","",IF(OR(LEFT(H103,8)="REQUIRED",LEFT(H103,6)="SHARED"),IF(L103="","MISSING — pack instance ID",IF(P103="","MISSING — pack instance reference",IF(OR(H103="REQUIRED — component-scoped",LEFT(H103,6)="SHARED"),IF(Q103="","MISSING — explicit covered-object list",IF(ISNUMBER(SEARCH(B103,Q103)),"COVERED — exact shared/component route","MISSING — object not named in covered-object list")),IF(COUNTIF($L$5:$L$2000,L103)&gt;1,"BLOCK — duplicate instance ID on non-shared route","COVERED — exact route")))),IF(OR(LEFT(H103,18)="SCREEN / HANDOFF",LEFT(H103,11)="CONDITIONAL",LEFT(H103,5)="BLOCK"),"HANDOFF / CONDITIONAL — no instance coverage claim",IF(LEFT(H103,16)="NEEDS ASSESSMENT","NEEDS ASSESSMENT","N/A"))))</f>
        <v/>
      </c>
      <c r="S103" s="136">
        <f>IF(OR(B103="",F103=""),"",B103&amp;"|"&amp;F103)</f>
        <v/>
      </c>
    </row>
    <row r="104">
      <c r="A104" s="8" t="inlineStr">
        <is>
          <t>GR-0100</t>
        </is>
      </c>
      <c r="B104" s="8">
        <f>'04_SCOPE_CLASSIFICATION'!A10</f>
        <v/>
      </c>
      <c r="C104" s="8">
        <f>'04_SCOPE_CLASSIFICATION'!B10</f>
        <v/>
      </c>
      <c r="D104" s="8">
        <f>'04_SCOPE_CLASSIFICATION'!D10</f>
        <v/>
      </c>
      <c r="E104" s="8">
        <f>'04_SCOPE_CLASSIFICATION'!E10</f>
        <v/>
      </c>
      <c r="F104" s="8" t="inlineStr">
        <is>
          <t>AZC-PMS</t>
        </is>
      </c>
      <c r="G104" s="8" t="inlineStr">
        <is>
          <t>Post-Market Monitoring</t>
        </is>
      </c>
      <c r="H104" s="8">
        <f>IF('04_SCOPE_CLASSIFICATION'!B10="","NOT CONFIGURED",IF(OR('04_SCOPE_CLASSIFICATION'!O10="High-risk — Annex III",'04_SCOPE_CLASSIFICATION'!O10="High-risk — Annex I"),IF('04_SCOPE_CLASSIFICATION'!H10="Yes",IF(E104="Parent dossier","REQUIRED — parent dossier",IF(E104="Separate dossier","REQUIRED — separate object",IF(E104="Component-scoped controls","REQUIRED — component-scoped",IF(E104="Shared parent controls","SHARED — parent dossier",IF(E104="Not separately assessed","SCREEN / HANDOFF — confirm parent coverage","NEEDS ASSESSMENT — dossier mode"))))),IF('04_SCOPE_CLASSIFICATION'!I10="Yes","SCREEN / HANDOFF — provider-side evidence required",IF('04_SCOPE_CLASSIFICATION'!H10="Needs assessment","NEEDS ASSESSMENT — provider role","SCREEN / HANDOFF — identify responsible provider"))),IF('04_SCOPE_CLASSIFICATION'!O10="Needs assessment","NEEDS ASSESSMENT","NOT APPLICABLE")))</f>
        <v/>
      </c>
      <c r="I104" s="8" t="inlineStr">
        <is>
          <t>Provider-side high-risk pack; deployer uses handoff/provider evidence.</t>
        </is>
      </c>
      <c r="J104" s="8" t="inlineStr">
        <is>
          <t>Article 72</t>
        </is>
      </c>
      <c r="K104" s="8" t="inlineStr">
        <is>
          <t>AZComply_Post_Market_Monitoring_Control_Workbook_2026-09-04.xlsx</t>
        </is>
      </c>
      <c r="L104" s="131" t="str"/>
      <c r="M104" s="131" t="inlineStr">
        <is>
          <t>Not started</t>
        </is>
      </c>
      <c r="N104" s="131" t="str"/>
      <c r="O104" s="131" t="str"/>
      <c r="P104" s="131" t="n"/>
      <c r="Q104" s="131" t="n"/>
      <c r="R104" s="136">
        <f>IF(B104="","",IF(OR(LEFT(H104,8)="REQUIRED",LEFT(H104,6)="SHARED"),IF(L104="","MISSING — pack instance ID",IF(P104="","MISSING — pack instance reference",IF(OR(H104="REQUIRED — component-scoped",LEFT(H104,6)="SHARED"),IF(Q104="","MISSING — explicit covered-object list",IF(ISNUMBER(SEARCH(B104,Q104)),"COVERED — exact shared/component route","MISSING — object not named in covered-object list")),IF(COUNTIF($L$5:$L$2000,L104)&gt;1,"BLOCK — duplicate instance ID on non-shared route","COVERED — exact route")))),IF(OR(LEFT(H104,18)="SCREEN / HANDOFF",LEFT(H104,11)="CONDITIONAL",LEFT(H104,5)="BLOCK"),"HANDOFF / CONDITIONAL — no instance coverage claim",IF(LEFT(H104,16)="NEEDS ASSESSMENT","NEEDS ASSESSMENT","N/A"))))</f>
        <v/>
      </c>
      <c r="S104" s="136">
        <f>IF(OR(B104="",F104=""),"",B104&amp;"|"&amp;F104)</f>
        <v/>
      </c>
    </row>
    <row r="105">
      <c r="A105" s="8" t="inlineStr">
        <is>
          <t>GR-0101</t>
        </is>
      </c>
      <c r="B105" s="8">
        <f>'04_SCOPE_CLASSIFICATION'!A10</f>
        <v/>
      </c>
      <c r="C105" s="8">
        <f>'04_SCOPE_CLASSIFICATION'!B10</f>
        <v/>
      </c>
      <c r="D105" s="8">
        <f>'04_SCOPE_CLASSIFICATION'!D10</f>
        <v/>
      </c>
      <c r="E105" s="8">
        <f>'04_SCOPE_CLASSIFICATION'!E10</f>
        <v/>
      </c>
      <c r="F105" s="8" t="inlineStr">
        <is>
          <t>AZC-SUP</t>
        </is>
      </c>
      <c r="G105" s="8" t="inlineStr">
        <is>
          <t>AI Supply Chain &amp; Value Chain</t>
        </is>
      </c>
      <c r="H105" s="8">
        <f>IF('04_SCOPE_CLASSIFICATION'!B10="","NOT CONFIGURED",IF('04_SCOPE_CLASSIFICATION'!V10="Required",IF(E105="Parent dossier","REQUIRED — parent dossier",IF(E105="Separate dossier","REQUIRED — separate object",IF(E105="Component-scoped controls","REQUIRED — component-scoped",IF(E105="Shared parent controls","SHARED — parent dossier",IF(E105="Not separately assessed","SCREEN / HANDOFF — confirm parent coverage","NEEDS ASSESSMENT — dossier mode"))))),IF('04_SCOPE_CLASSIFICATION'!V10="Screen / handoff","SCREEN / HANDOFF",IF('04_SCOPE_CLASSIFICATION'!V10="Needs assessment","NEEDS ASSESSMENT","NOT APPLICABLE"))))</f>
        <v/>
      </c>
      <c r="I105" s="8" t="inlineStr">
        <is>
          <t>Articles 22–25/value-chain route.</t>
        </is>
      </c>
      <c r="J105" s="8" t="inlineStr">
        <is>
          <t>Articles 22–25</t>
        </is>
      </c>
      <c r="K105" s="8" t="inlineStr">
        <is>
          <t>AZComply_AI_Supply_Chain_Value_Chain_Control_Workbook_2026-09-05.xlsx</t>
        </is>
      </c>
      <c r="L105" s="131" t="str"/>
      <c r="M105" s="131" t="inlineStr">
        <is>
          <t>Not started</t>
        </is>
      </c>
      <c r="N105" s="131" t="str"/>
      <c r="O105" s="131" t="str"/>
      <c r="P105" s="131" t="n"/>
      <c r="Q105" s="131" t="n"/>
      <c r="R105" s="136">
        <f>IF(B105="","",IF(OR(LEFT(H105,8)="REQUIRED",LEFT(H105,6)="SHARED"),IF(L105="","MISSING — pack instance ID",IF(P105="","MISSING — pack instance reference",IF(OR(H105="REQUIRED — component-scoped",LEFT(H105,6)="SHARED"),IF(Q105="","MISSING — explicit covered-object list",IF(ISNUMBER(SEARCH(B105,Q105)),"COVERED — exact shared/component route","MISSING — object not named in covered-object list")),IF(COUNTIF($L$5:$L$2000,L105)&gt;1,"BLOCK — duplicate instance ID on non-shared route","COVERED — exact route")))),IF(OR(LEFT(H105,18)="SCREEN / HANDOFF",LEFT(H105,11)="CONDITIONAL",LEFT(H105,5)="BLOCK"),"HANDOFF / CONDITIONAL — no instance coverage claim",IF(LEFT(H105,16)="NEEDS ASSESSMENT","NEEDS ASSESSMENT","N/A"))))</f>
        <v/>
      </c>
      <c r="S105" s="136">
        <f>IF(OR(B105="",F105=""),"",B105&amp;"|"&amp;F105)</f>
        <v/>
      </c>
    </row>
    <row r="106">
      <c r="A106" s="8" t="inlineStr">
        <is>
          <t>GR-0102</t>
        </is>
      </c>
      <c r="B106" s="8">
        <f>'04_SCOPE_CLASSIFICATION'!A10</f>
        <v/>
      </c>
      <c r="C106" s="8">
        <f>'04_SCOPE_CLASSIFICATION'!B10</f>
        <v/>
      </c>
      <c r="D106" s="8">
        <f>'04_SCOPE_CLASSIFICATION'!D10</f>
        <v/>
      </c>
      <c r="E106" s="8">
        <f>'04_SCOPE_CLASSIFICATION'!E10</f>
        <v/>
      </c>
      <c r="F106" s="8" t="inlineStr">
        <is>
          <t>AZC-GPAI</t>
        </is>
      </c>
      <c r="G106" s="8" t="inlineStr">
        <is>
          <t>GPAI Model Compliance</t>
        </is>
      </c>
      <c r="H106" s="8">
        <f>IF('04_SCOPE_CLASSIFICATION'!B10="","NOT CONFIGURED",IF(OR('04_SCOPE_CLASSIFICATION'!U10="Ordinary GPAI provider",'04_SCOPE_CLASSIFICATION'!U10="Systemic-risk GPAI provider"),IF('04_SCOPE_CLASSIFICATION'!H10="Yes",IF(E106="Parent dossier","REQUIRED — parent dossier",IF(E106="Separate dossier","REQUIRED — separate object",IF(E106="Component-scoped controls","REQUIRED — component-scoped",IF(E106="Shared parent controls","SHARED — parent dossier",IF(E106="Not separately assessed","SCREEN / HANDOFF — confirm parent coverage","NEEDS ASSESSMENT — dossier mode"))))),"SCREEN / HANDOFF — external GPAI provider obligations"),IF('04_SCOPE_CLASSIFICATION'!U10="GPAI model used / external provider handoff","SCREEN / HANDOFF — model-provider evidence",IF('04_SCOPE_CLASSIFICATION'!U10="Needs assessment","NEEDS ASSESSMENT","NOT APPLICABLE"))))</f>
        <v/>
      </c>
      <c r="I106" s="8" t="inlineStr">
        <is>
          <t>GPAI provider vs downstream handoff.</t>
        </is>
      </c>
      <c r="J106" s="8" t="inlineStr">
        <is>
          <t>Articles 51–55</t>
        </is>
      </c>
      <c r="K106" s="8" t="inlineStr">
        <is>
          <t>AZComply_GPAI_Model_Compliance_Control_Workbook_2026-09-05.xlsx</t>
        </is>
      </c>
      <c r="L106" s="131" t="str"/>
      <c r="M106" s="131" t="inlineStr">
        <is>
          <t>Not started</t>
        </is>
      </c>
      <c r="N106" s="131" t="str"/>
      <c r="O106" s="131" t="str"/>
      <c r="P106" s="131" t="n"/>
      <c r="Q106" s="131" t="n"/>
      <c r="R106" s="136">
        <f>IF(B106="","",IF(OR(LEFT(H106,8)="REQUIRED",LEFT(H106,6)="SHARED"),IF(L106="","MISSING — pack instance ID",IF(P106="","MISSING — pack instance reference",IF(OR(H106="REQUIRED — component-scoped",LEFT(H106,6)="SHARED"),IF(Q106="","MISSING — explicit covered-object list",IF(ISNUMBER(SEARCH(B106,Q106)),"COVERED — exact shared/component route","MISSING — object not named in covered-object list")),IF(COUNTIF($L$5:$L$2000,L106)&gt;1,"BLOCK — duplicate instance ID on non-shared route","COVERED — exact route")))),IF(OR(LEFT(H106,18)="SCREEN / HANDOFF",LEFT(H106,11)="CONDITIONAL",LEFT(H106,5)="BLOCK"),"HANDOFF / CONDITIONAL — no instance coverage claim",IF(LEFT(H106,16)="NEEDS ASSESSMENT","NEEDS ASSESSMENT","N/A"))))</f>
        <v/>
      </c>
      <c r="S106" s="136">
        <f>IF(OR(B106="",F106=""),"",B106&amp;"|"&amp;F106)</f>
        <v/>
      </c>
    </row>
    <row r="107">
      <c r="A107" s="8" t="inlineStr">
        <is>
          <t>GR-0103</t>
        </is>
      </c>
      <c r="B107" s="8">
        <f>'04_SCOPE_CLASSIFICATION'!A11</f>
        <v/>
      </c>
      <c r="C107" s="8">
        <f>'04_SCOPE_CLASSIFICATION'!B11</f>
        <v/>
      </c>
      <c r="D107" s="8">
        <f>'04_SCOPE_CLASSIFICATION'!D11</f>
        <v/>
      </c>
      <c r="E107" s="8">
        <f>'04_SCOPE_CLASSIFICATION'!E11</f>
        <v/>
      </c>
      <c r="F107" s="8" t="inlineStr">
        <is>
          <t>AZC-CLS</t>
        </is>
      </c>
      <c r="G107" s="8" t="inlineStr">
        <is>
          <t>AI System Classification Decision</t>
        </is>
      </c>
      <c r="H107" s="8">
        <f>IF('04_SCOPE_CLASSIFICATION'!B11="","NOT CONFIGURED",IF('04_SCOPE_CLASSIFICATION'!D11="Needs assessment","NEEDS ASSESSMENT — regulatory object status",IF(OR('04_SCOPE_CLASSIFICATION'!D11="Separate AI system",'04_SCOPE_CLASSIFICATION'!D11="GPAI model"),IF(E107="Parent dossier","REQUIRED — parent dossier",IF(E107="Separate dossier","REQUIRED — separate object",IF(E107="Component-scoped controls","REQUIRED — component-scoped",IF(E107="Shared parent controls","SHARED — parent dossier",IF(E107="Not separately assessed","SCREEN / HANDOFF — confirm parent coverage","NEEDS ASSESSMENT — dossier mode"))))),IF('04_SCOPE_CLASSIFICATION'!D11="AI component within parent","SCREEN / HANDOFF — classify component within parent context",IF('04_SCOPE_CLASSIFICATION'!D11="Non-AI component","NOT APPLICABLE","NEEDS ASSESSMENT")))))</f>
        <v/>
      </c>
      <c r="I107" s="8" t="inlineStr">
        <is>
          <t>Classification/scope screen for each material object.</t>
        </is>
      </c>
      <c r="J107" s="8" t="inlineStr">
        <is>
          <t>Art.2/3/5/6; Annex I/III</t>
        </is>
      </c>
      <c r="K107" s="8" t="inlineStr">
        <is>
          <t>AZComply_AI_System_Classification_Decision_Workbook_UPDATED_2026-09-04.xlsx</t>
        </is>
      </c>
      <c r="L107" s="131" t="str"/>
      <c r="M107" s="131" t="inlineStr">
        <is>
          <t>Not started</t>
        </is>
      </c>
      <c r="N107" s="131" t="str"/>
      <c r="O107" s="131" t="str"/>
      <c r="P107" s="131" t="n"/>
      <c r="Q107" s="131" t="n"/>
      <c r="R107" s="136">
        <f>IF(B107="","",IF(OR(LEFT(H107,8)="REQUIRED",LEFT(H107,6)="SHARED"),IF(L107="","MISSING — pack instance ID",IF(P107="","MISSING — pack instance reference",IF(OR(H107="REQUIRED — component-scoped",LEFT(H107,6)="SHARED"),IF(Q107="","MISSING — explicit covered-object list",IF(ISNUMBER(SEARCH(B107,Q107)),"COVERED — exact shared/component route","MISSING — object not named in covered-object list")),IF(COUNTIF($L$5:$L$2000,L107)&gt;1,"BLOCK — duplicate instance ID on non-shared route","COVERED — exact route")))),IF(OR(LEFT(H107,18)="SCREEN / HANDOFF",LEFT(H107,11)="CONDITIONAL",LEFT(H107,5)="BLOCK"),"HANDOFF / CONDITIONAL — no instance coverage claim",IF(LEFT(H107,16)="NEEDS ASSESSMENT","NEEDS ASSESSMENT","N/A"))))</f>
        <v/>
      </c>
      <c r="S107" s="136">
        <f>IF(OR(B107="",F107=""),"",B107&amp;"|"&amp;F107)</f>
        <v/>
      </c>
    </row>
    <row r="108">
      <c r="A108" s="8" t="inlineStr">
        <is>
          <t>GR-0104</t>
        </is>
      </c>
      <c r="B108" s="8">
        <f>'04_SCOPE_CLASSIFICATION'!A11</f>
        <v/>
      </c>
      <c r="C108" s="8">
        <f>'04_SCOPE_CLASSIFICATION'!B11</f>
        <v/>
      </c>
      <c r="D108" s="8">
        <f>'04_SCOPE_CLASSIFICATION'!D11</f>
        <v/>
      </c>
      <c r="E108" s="8">
        <f>'04_SCOPE_CLASSIFICATION'!E11</f>
        <v/>
      </c>
      <c r="F108" s="8" t="inlineStr">
        <is>
          <t>AZC-A5</t>
        </is>
      </c>
      <c r="G108" s="8" t="inlineStr">
        <is>
          <t>Article 5 Prohibited Practices</t>
        </is>
      </c>
      <c r="H108" s="8">
        <f>IF('04_SCOPE_CLASSIFICATION'!B11="","NOT CONFIGURED",IF('04_SCOPE_CLASSIFICATION'!F11="No","NOT APPLICABLE — not AI system",IF('04_SCOPE_CLASSIFICATION'!N11="Needs assessment","NEEDS ASSESSMENT — Article 5 screen",IF(OR('04_SCOPE_CLASSIFICATION'!N11="Potential prohibited-practice route",'04_SCOPE_CLASSIFICATION'!N11="Future Article 5 transition route"),"BLOCK / HANDOFF — Article 5 route",IF('04_SCOPE_CLASSIFICATION'!N11="No current Article 5 trigger","SCREEN COMPLETE — no current trigger","NOT APPLICABLE")))))</f>
        <v/>
      </c>
      <c r="I108" s="8" t="inlineStr">
        <is>
          <t>Article 5 gate; component positive route escalates to parent.</t>
        </is>
      </c>
      <c r="J108" s="8" t="inlineStr">
        <is>
          <t>Article 5</t>
        </is>
      </c>
      <c r="K108" s="8" t="inlineStr">
        <is>
          <t>AZComply_Article5_Prohibited_Practices_Control_Workbook_2026-09-04.xlsx</t>
        </is>
      </c>
      <c r="L108" s="131" t="str"/>
      <c r="M108" s="131" t="inlineStr">
        <is>
          <t>Not started</t>
        </is>
      </c>
      <c r="N108" s="131" t="str"/>
      <c r="O108" s="131" t="str"/>
      <c r="P108" s="131" t="n"/>
      <c r="Q108" s="131" t="n"/>
      <c r="R108" s="136">
        <f>IF(B108="","",IF(OR(LEFT(H108,8)="REQUIRED",LEFT(H108,6)="SHARED"),IF(L108="","MISSING — pack instance ID",IF(P108="","MISSING — pack instance reference",IF(OR(H108="REQUIRED — component-scoped",LEFT(H108,6)="SHARED"),IF(Q108="","MISSING — explicit covered-object list",IF(ISNUMBER(SEARCH(B108,Q108)),"COVERED — exact shared/component route","MISSING — object not named in covered-object list")),IF(COUNTIF($L$5:$L$2000,L108)&gt;1,"BLOCK — duplicate instance ID on non-shared route","COVERED — exact route")))),IF(OR(LEFT(H108,18)="SCREEN / HANDOFF",LEFT(H108,11)="CONDITIONAL",LEFT(H108,5)="BLOCK"),"HANDOFF / CONDITIONAL — no instance coverage claim",IF(LEFT(H108,16)="NEEDS ASSESSMENT","NEEDS ASSESSMENT","N/A"))))</f>
        <v/>
      </c>
      <c r="S108" s="136">
        <f>IF(OR(B108="",F108=""),"",B108&amp;"|"&amp;F108)</f>
        <v/>
      </c>
    </row>
    <row r="109">
      <c r="A109" s="8" t="inlineStr">
        <is>
          <t>GR-0105</t>
        </is>
      </c>
      <c r="B109" s="8">
        <f>'04_SCOPE_CLASSIFICATION'!A11</f>
        <v/>
      </c>
      <c r="C109" s="8">
        <f>'04_SCOPE_CLASSIFICATION'!B11</f>
        <v/>
      </c>
      <c r="D109" s="8">
        <f>'04_SCOPE_CLASSIFICATION'!D11</f>
        <v/>
      </c>
      <c r="E109" s="8">
        <f>'04_SCOPE_CLASSIFICATION'!E11</f>
        <v/>
      </c>
      <c r="F109" s="8" t="inlineStr">
        <is>
          <t>AZC-TRANS</t>
        </is>
      </c>
      <c r="G109" s="8" t="inlineStr">
        <is>
          <t>Transparency &amp; Information</t>
        </is>
      </c>
      <c r="H109" s="8">
        <f>IF('04_SCOPE_CLASSIFICATION'!B11="","NOT CONFIGURED",IF(OR('04_SCOPE_CLASSIFICATION'!R11="Required",AND(OR('04_SCOPE_CLASSIFICATION'!O11="High-risk — Annex III",'04_SCOPE_CLASSIFICATION'!O11="High-risk — Annex I"),'04_SCOPE_CLASSIFICATION'!H11="Yes")),IF(E109="Parent dossier","REQUIRED — parent dossier",IF(E109="Separate dossier","REQUIRED — separate object",IF(E109="Component-scoped controls","REQUIRED — component-scoped",IF(E109="Shared parent controls","SHARED — parent dossier",IF(E109="Not separately assessed","SCREEN / HANDOFF — confirm parent coverage","NEEDS ASSESSMENT — dossier mode"))))),IF(AND(OR('04_SCOPE_CLASSIFICATION'!O11="High-risk — Annex III",'04_SCOPE_CLASSIFICATION'!O11="High-risk — Annex I"),'04_SCOPE_CLASSIFICATION'!I11="Yes",'04_SCOPE_CLASSIFICATION'!H11&lt;&gt;"Yes"),"SCREEN / HANDOFF — obtain provider Article 13 information",IF(OR('04_SCOPE_CLASSIFICATION'!R11="Needs assessment",'04_SCOPE_CLASSIFICATION'!O11="Needs assessment"),"NEEDS ASSESSMENT",IF('04_SCOPE_CLASSIFICATION'!R11="Potential exception / reduced disclosure","CONDITIONAL — exception / reduced disclosure evidence","NOT APPLICABLE")))))</f>
        <v/>
      </c>
      <c r="I109" s="8" t="inlineStr">
        <is>
          <t>Article 13 provider info + Article 50 transparency.</t>
        </is>
      </c>
      <c r="J109" s="8" t="inlineStr">
        <is>
          <t>Articles 13,50</t>
        </is>
      </c>
      <c r="K109" s="8" t="inlineStr">
        <is>
          <t>AZComply_Transparency_Information_Control_Workbook_2026-09-05.xlsx</t>
        </is>
      </c>
      <c r="L109" s="131" t="str"/>
      <c r="M109" s="131" t="inlineStr">
        <is>
          <t>Not started</t>
        </is>
      </c>
      <c r="N109" s="131" t="str"/>
      <c r="O109" s="131" t="str"/>
      <c r="P109" s="131" t="n"/>
      <c r="Q109" s="131" t="n"/>
      <c r="R109" s="136">
        <f>IF(B109="","",IF(OR(LEFT(H109,8)="REQUIRED",LEFT(H109,6)="SHARED"),IF(L109="","MISSING — pack instance ID",IF(P109="","MISSING — pack instance reference",IF(OR(H109="REQUIRED — component-scoped",LEFT(H109,6)="SHARED"),IF(Q109="","MISSING — explicit covered-object list",IF(ISNUMBER(SEARCH(B109,Q109)),"COVERED — exact shared/component route","MISSING — object not named in covered-object list")),IF(COUNTIF($L$5:$L$2000,L109)&gt;1,"BLOCK — duplicate instance ID on non-shared route","COVERED — exact route")))),IF(OR(LEFT(H109,18)="SCREEN / HANDOFF",LEFT(H109,11)="CONDITIONAL",LEFT(H109,5)="BLOCK"),"HANDOFF / CONDITIONAL — no instance coverage claim",IF(LEFT(H109,16)="NEEDS ASSESSMENT","NEEDS ASSESSMENT","N/A"))))</f>
        <v/>
      </c>
      <c r="S109" s="136">
        <f>IF(OR(B109="",F109=""),"",B109&amp;"|"&amp;F109)</f>
        <v/>
      </c>
    </row>
    <row r="110">
      <c r="A110" s="8" t="inlineStr">
        <is>
          <t>GR-0106</t>
        </is>
      </c>
      <c r="B110" s="8">
        <f>'04_SCOPE_CLASSIFICATION'!A11</f>
        <v/>
      </c>
      <c r="C110" s="8">
        <f>'04_SCOPE_CLASSIFICATION'!B11</f>
        <v/>
      </c>
      <c r="D110" s="8">
        <f>'04_SCOPE_CLASSIFICATION'!D11</f>
        <v/>
      </c>
      <c r="E110" s="8">
        <f>'04_SCOPE_CLASSIFICATION'!E11</f>
        <v/>
      </c>
      <c r="F110" s="8" t="inlineStr">
        <is>
          <t>AZC-DEP</t>
        </is>
      </c>
      <c r="G110" s="8" t="inlineStr">
        <is>
          <t>Deployer Obligations</t>
        </is>
      </c>
      <c r="H110" s="8">
        <f>IF('04_SCOPE_CLASSIFICATION'!B11="","NOT CONFIGURED",IF(AND('04_SCOPE_CLASSIFICATION'!I11="Yes",OR('04_SCOPE_CLASSIFICATION'!O11="High-risk — Annex III",'04_SCOPE_CLASSIFICATION'!O11="High-risk — Annex I")),IF(E110="Parent dossier","REQUIRED — parent dossier",IF(E110="Separate dossier","REQUIRED — separate object",IF(E110="Component-scoped controls","REQUIRED — component-scoped",IF(E110="Shared parent controls","SHARED — parent dossier",IF(E110="Not separately assessed","SCREEN / HANDOFF — confirm parent coverage","NEEDS ASSESSMENT — dossier mode"))))),IF(OR('04_SCOPE_CLASSIFICATION'!I11="Needs assessment",'04_SCOPE_CLASSIFICATION'!O11="Needs assessment"),"NEEDS ASSESSMENT","NOT APPLICABLE")))</f>
        <v/>
      </c>
      <c r="I110" s="8" t="inlineStr">
        <is>
          <t>High-risk deployer duties.</t>
        </is>
      </c>
      <c r="J110" s="8" t="inlineStr">
        <is>
          <t>Article 26</t>
        </is>
      </c>
      <c r="K110" s="8" t="inlineStr">
        <is>
          <t>AZComply_Deployer_Obligations_Control_Workbook_2026-09-04.xlsx</t>
        </is>
      </c>
      <c r="L110" s="131" t="str"/>
      <c r="M110" s="131" t="inlineStr">
        <is>
          <t>Not started</t>
        </is>
      </c>
      <c r="N110" s="131" t="str"/>
      <c r="O110" s="131" t="str"/>
      <c r="P110" s="131" t="n"/>
      <c r="Q110" s="131" t="n"/>
      <c r="R110" s="136">
        <f>IF(B110="","",IF(OR(LEFT(H110,8)="REQUIRED",LEFT(H110,6)="SHARED"),IF(L110="","MISSING — pack instance ID",IF(P110="","MISSING — pack instance reference",IF(OR(H110="REQUIRED — component-scoped",LEFT(H110,6)="SHARED"),IF(Q110="","MISSING — explicit covered-object list",IF(ISNUMBER(SEARCH(B110,Q110)),"COVERED — exact shared/component route","MISSING — object not named in covered-object list")),IF(COUNTIF($L$5:$L$2000,L110)&gt;1,"BLOCK — duplicate instance ID on non-shared route","COVERED — exact route")))),IF(OR(LEFT(H110,18)="SCREEN / HANDOFF",LEFT(H110,11)="CONDITIONAL",LEFT(H110,5)="BLOCK"),"HANDOFF / CONDITIONAL — no instance coverage claim",IF(LEFT(H110,16)="NEEDS ASSESSMENT","NEEDS ASSESSMENT","N/A"))))</f>
        <v/>
      </c>
      <c r="S110" s="136">
        <f>IF(OR(B110="",F110=""),"",B110&amp;"|"&amp;F110)</f>
        <v/>
      </c>
    </row>
    <row r="111">
      <c r="A111" s="8" t="inlineStr">
        <is>
          <t>GR-0107</t>
        </is>
      </c>
      <c r="B111" s="8">
        <f>'04_SCOPE_CLASSIFICATION'!A11</f>
        <v/>
      </c>
      <c r="C111" s="8">
        <f>'04_SCOPE_CLASSIFICATION'!B11</f>
        <v/>
      </c>
      <c r="D111" s="8">
        <f>'04_SCOPE_CLASSIFICATION'!D11</f>
        <v/>
      </c>
      <c r="E111" s="8">
        <f>'04_SCOPE_CLASSIFICATION'!E11</f>
        <v/>
      </c>
      <c r="F111" s="8" t="inlineStr">
        <is>
          <t>AZC-HO</t>
        </is>
      </c>
      <c r="G111" s="8" t="inlineStr">
        <is>
          <t>Human Oversight</t>
        </is>
      </c>
      <c r="H111" s="8">
        <f>IF('04_SCOPE_CLASSIFICATION'!B11="","NOT CONFIGURED",IF(AND(OR('04_SCOPE_CLASSIFICATION'!O11="High-risk — Annex III",'04_SCOPE_CLASSIFICATION'!O11="High-risk — Annex I"),OR('04_SCOPE_CLASSIFICATION'!H11="Yes",'04_SCOPE_CLASSIFICATION'!I11="Yes")),IF(E111="Parent dossier","REQUIRED — parent dossier",IF(E111="Separate dossier","REQUIRED — separate object",IF(E111="Component-scoped controls","REQUIRED — component-scoped",IF(E111="Shared parent controls","SHARED — parent dossier",IF(E111="Not separately assessed","SCREEN / HANDOFF — confirm parent coverage","NEEDS ASSESSMENT — dossier mode"))))),IF('04_SCOPE_CLASSIFICATION'!O11="Needs assessment","NEEDS ASSESSMENT","NOT APPLICABLE")))</f>
        <v/>
      </c>
      <c r="I111" s="8" t="inlineStr">
        <is>
          <t>High-risk provider/deployer human oversight.</t>
        </is>
      </c>
      <c r="J111" s="8" t="inlineStr">
        <is>
          <t>Articles 14,26(2)</t>
        </is>
      </c>
      <c r="K111" s="8" t="inlineStr">
        <is>
          <t>AZComply_Human_Oversight_Control_Workbook_2026-09-04.xlsx</t>
        </is>
      </c>
      <c r="L111" s="131" t="str"/>
      <c r="M111" s="131" t="inlineStr">
        <is>
          <t>Not started</t>
        </is>
      </c>
      <c r="N111" s="131" t="str"/>
      <c r="O111" s="131" t="str"/>
      <c r="P111" s="131" t="n"/>
      <c r="Q111" s="131" t="n"/>
      <c r="R111" s="136">
        <f>IF(B111="","",IF(OR(LEFT(H111,8)="REQUIRED",LEFT(H111,6)="SHARED"),IF(L111="","MISSING — pack instance ID",IF(P111="","MISSING — pack instance reference",IF(OR(H111="REQUIRED — component-scoped",LEFT(H111,6)="SHARED"),IF(Q111="","MISSING — explicit covered-object list",IF(ISNUMBER(SEARCH(B111,Q111)),"COVERED — exact shared/component route","MISSING — object not named in covered-object list")),IF(COUNTIF($L$5:$L$2000,L111)&gt;1,"BLOCK — duplicate instance ID on non-shared route","COVERED — exact route")))),IF(OR(LEFT(H111,18)="SCREEN / HANDOFF",LEFT(H111,11)="CONDITIONAL",LEFT(H111,5)="BLOCK"),"HANDOFF / CONDITIONAL — no instance coverage claim",IF(LEFT(H111,16)="NEEDS ASSESSMENT","NEEDS ASSESSMENT","N/A"))))</f>
        <v/>
      </c>
      <c r="S111" s="136">
        <f>IF(OR(B111="",F111=""),"",B111&amp;"|"&amp;F111)</f>
        <v/>
      </c>
    </row>
    <row r="112">
      <c r="A112" s="8" t="inlineStr">
        <is>
          <t>GR-0108</t>
        </is>
      </c>
      <c r="B112" s="8">
        <f>'04_SCOPE_CLASSIFICATION'!A11</f>
        <v/>
      </c>
      <c r="C112" s="8">
        <f>'04_SCOPE_CLASSIFICATION'!B11</f>
        <v/>
      </c>
      <c r="D112" s="8">
        <f>'04_SCOPE_CLASSIFICATION'!D11</f>
        <v/>
      </c>
      <c r="E112" s="8">
        <f>'04_SCOPE_CLASSIFICATION'!E11</f>
        <v/>
      </c>
      <c r="F112" s="8" t="inlineStr">
        <is>
          <t>AZC-RISK</t>
        </is>
      </c>
      <c r="G112" s="8" t="inlineStr">
        <is>
          <t>Risk Management System</t>
        </is>
      </c>
      <c r="H112" s="8">
        <f>IF('04_SCOPE_CLASSIFICATION'!B11="","NOT CONFIGURED",IF(OR('04_SCOPE_CLASSIFICATION'!O11="High-risk — Annex III",'04_SCOPE_CLASSIFICATION'!O11="High-risk — Annex I"),IF('04_SCOPE_CLASSIFICATION'!H11="Yes",IF(E112="Parent dossier","REQUIRED — parent dossier",IF(E112="Separate dossier","REQUIRED — separate object",IF(E112="Component-scoped controls","REQUIRED — component-scoped",IF(E112="Shared parent controls","SHARED — parent dossier",IF(E112="Not separately assessed","SCREEN / HANDOFF — confirm parent coverage","NEEDS ASSESSMENT — dossier mode"))))),IF('04_SCOPE_CLASSIFICATION'!I11="Yes","SCREEN / HANDOFF — provider-side evidence required",IF('04_SCOPE_CLASSIFICATION'!H11="Needs assessment","NEEDS ASSESSMENT — provider role","SCREEN / HANDOFF — identify responsible provider"))),IF('04_SCOPE_CLASSIFICATION'!O11="Needs assessment","NEEDS ASSESSMENT","NOT APPLICABLE")))</f>
        <v/>
      </c>
      <c r="I112" s="8" t="inlineStr">
        <is>
          <t>Provider-side high-risk pack; deployer uses handoff/provider evidence.</t>
        </is>
      </c>
      <c r="J112" s="8" t="inlineStr">
        <is>
          <t>Article 9</t>
        </is>
      </c>
      <c r="K112" s="8" t="inlineStr">
        <is>
          <t>AZComply_Risk_Management_System_Control_Workbook_2026-09-04.xlsx</t>
        </is>
      </c>
      <c r="L112" s="131" t="str"/>
      <c r="M112" s="131" t="inlineStr">
        <is>
          <t>Not started</t>
        </is>
      </c>
      <c r="N112" s="131" t="str"/>
      <c r="O112" s="131" t="str"/>
      <c r="P112" s="131" t="n"/>
      <c r="Q112" s="131" t="n"/>
      <c r="R112" s="136">
        <f>IF(B112="","",IF(OR(LEFT(H112,8)="REQUIRED",LEFT(H112,6)="SHARED"),IF(L112="","MISSING — pack instance ID",IF(P112="","MISSING — pack instance reference",IF(OR(H112="REQUIRED — component-scoped",LEFT(H112,6)="SHARED"),IF(Q112="","MISSING — explicit covered-object list",IF(ISNUMBER(SEARCH(B112,Q112)),"COVERED — exact shared/component route","MISSING — object not named in covered-object list")),IF(COUNTIF($L$5:$L$2000,L112)&gt;1,"BLOCK — duplicate instance ID on non-shared route","COVERED — exact route")))),IF(OR(LEFT(H112,18)="SCREEN / HANDOFF",LEFT(H112,11)="CONDITIONAL",LEFT(H112,5)="BLOCK"),"HANDOFF / CONDITIONAL — no instance coverage claim",IF(LEFT(H112,16)="NEEDS ASSESSMENT","NEEDS ASSESSMENT","N/A"))))</f>
        <v/>
      </c>
      <c r="S112" s="136">
        <f>IF(OR(B112="",F112=""),"",B112&amp;"|"&amp;F112)</f>
        <v/>
      </c>
    </row>
    <row r="113">
      <c r="A113" s="8" t="inlineStr">
        <is>
          <t>GR-0109</t>
        </is>
      </c>
      <c r="B113" s="8">
        <f>'04_SCOPE_CLASSIFICATION'!A11</f>
        <v/>
      </c>
      <c r="C113" s="8">
        <f>'04_SCOPE_CLASSIFICATION'!B11</f>
        <v/>
      </c>
      <c r="D113" s="8">
        <f>'04_SCOPE_CLASSIFICATION'!D11</f>
        <v/>
      </c>
      <c r="E113" s="8">
        <f>'04_SCOPE_CLASSIFICATION'!E11</f>
        <v/>
      </c>
      <c r="F113" s="8" t="inlineStr">
        <is>
          <t>AZC-DATA</t>
        </is>
      </c>
      <c r="G113" s="8" t="inlineStr">
        <is>
          <t>Data Governance</t>
        </is>
      </c>
      <c r="H113" s="8">
        <f>IF('04_SCOPE_CLASSIFICATION'!B11="","NOT CONFIGURED",IF(OR('04_SCOPE_CLASSIFICATION'!O11="High-risk — Annex III",'04_SCOPE_CLASSIFICATION'!O11="High-risk — Annex I"),IF('04_SCOPE_CLASSIFICATION'!H11="Yes",IF(E113="Parent dossier","REQUIRED — parent dossier",IF(E113="Separate dossier","REQUIRED — separate object",IF(E113="Component-scoped controls","REQUIRED — component-scoped",IF(E113="Shared parent controls","SHARED — parent dossier",IF(E113="Not separately assessed","SCREEN / HANDOFF — confirm parent coverage","NEEDS ASSESSMENT — dossier mode"))))),IF('04_SCOPE_CLASSIFICATION'!I11="Yes","SCREEN / HANDOFF — provider-side evidence required",IF('04_SCOPE_CLASSIFICATION'!H11="Needs assessment","NEEDS ASSESSMENT — provider role","SCREEN / HANDOFF — identify responsible provider"))),IF('04_SCOPE_CLASSIFICATION'!O11="Needs assessment","NEEDS ASSESSMENT","NOT APPLICABLE")))</f>
        <v/>
      </c>
      <c r="I113" s="8" t="inlineStr">
        <is>
          <t>Provider-side high-risk pack; deployer uses handoff/provider evidence.</t>
        </is>
      </c>
      <c r="J113" s="8" t="inlineStr">
        <is>
          <t>Article 10</t>
        </is>
      </c>
      <c r="K113" s="8" t="inlineStr">
        <is>
          <t>AZComply_Data_Governance_Control_Workbook_2026-09-04.xlsx</t>
        </is>
      </c>
      <c r="L113" s="131" t="str"/>
      <c r="M113" s="131" t="inlineStr">
        <is>
          <t>Not started</t>
        </is>
      </c>
      <c r="N113" s="131" t="str"/>
      <c r="O113" s="131" t="str"/>
      <c r="P113" s="131" t="n"/>
      <c r="Q113" s="131" t="n"/>
      <c r="R113" s="136">
        <f>IF(B113="","",IF(OR(LEFT(H113,8)="REQUIRED",LEFT(H113,6)="SHARED"),IF(L113="","MISSING — pack instance ID",IF(P113="","MISSING — pack instance reference",IF(OR(H113="REQUIRED — component-scoped",LEFT(H113,6)="SHARED"),IF(Q113="","MISSING — explicit covered-object list",IF(ISNUMBER(SEARCH(B113,Q113)),"COVERED — exact shared/component route","MISSING — object not named in covered-object list")),IF(COUNTIF($L$5:$L$2000,L113)&gt;1,"BLOCK — duplicate instance ID on non-shared route","COVERED — exact route")))),IF(OR(LEFT(H113,18)="SCREEN / HANDOFF",LEFT(H113,11)="CONDITIONAL",LEFT(H113,5)="BLOCK"),"HANDOFF / CONDITIONAL — no instance coverage claim",IF(LEFT(H113,16)="NEEDS ASSESSMENT","NEEDS ASSESSMENT","N/A"))))</f>
        <v/>
      </c>
      <c r="S113" s="136">
        <f>IF(OR(B113="",F113=""),"",B113&amp;"|"&amp;F113)</f>
        <v/>
      </c>
    </row>
    <row r="114">
      <c r="A114" s="8" t="inlineStr">
        <is>
          <t>GR-0110</t>
        </is>
      </c>
      <c r="B114" s="8">
        <f>'04_SCOPE_CLASSIFICATION'!A11</f>
        <v/>
      </c>
      <c r="C114" s="8">
        <f>'04_SCOPE_CLASSIFICATION'!B11</f>
        <v/>
      </c>
      <c r="D114" s="8">
        <f>'04_SCOPE_CLASSIFICATION'!D11</f>
        <v/>
      </c>
      <c r="E114" s="8">
        <f>'04_SCOPE_CLASSIFICATION'!E11</f>
        <v/>
      </c>
      <c r="F114" s="8" t="inlineStr">
        <is>
          <t>AZC-TECH</t>
        </is>
      </c>
      <c r="G114" s="8" t="inlineStr">
        <is>
          <t>Technical Documentation</t>
        </is>
      </c>
      <c r="H114" s="8">
        <f>IF('04_SCOPE_CLASSIFICATION'!B11="","NOT CONFIGURED",IF(OR('04_SCOPE_CLASSIFICATION'!O11="High-risk — Annex III",'04_SCOPE_CLASSIFICATION'!O11="High-risk — Annex I"),IF('04_SCOPE_CLASSIFICATION'!H11="Yes",IF(E114="Parent dossier","REQUIRED — parent dossier",IF(E114="Separate dossier","REQUIRED — separate object",IF(E114="Component-scoped controls","REQUIRED — component-scoped",IF(E114="Shared parent controls","SHARED — parent dossier",IF(E114="Not separately assessed","SCREEN / HANDOFF — confirm parent coverage","NEEDS ASSESSMENT — dossier mode"))))),IF('04_SCOPE_CLASSIFICATION'!I11="Yes","SCREEN / HANDOFF — provider-side evidence required",IF('04_SCOPE_CLASSIFICATION'!H11="Needs assessment","NEEDS ASSESSMENT — provider role","SCREEN / HANDOFF — identify responsible provider"))),IF('04_SCOPE_CLASSIFICATION'!O11="Needs assessment","NEEDS ASSESSMENT","NOT APPLICABLE")))</f>
        <v/>
      </c>
      <c r="I114" s="8" t="inlineStr">
        <is>
          <t>Provider-side high-risk pack; deployer uses handoff/provider evidence.</t>
        </is>
      </c>
      <c r="J114" s="8" t="inlineStr">
        <is>
          <t>Article 11 / Annex IV</t>
        </is>
      </c>
      <c r="K114" s="8" t="inlineStr">
        <is>
          <t>AZComply_Technical_Documentation_Control_Workbook_2026-09-04.xlsx</t>
        </is>
      </c>
      <c r="L114" s="131" t="str"/>
      <c r="M114" s="131" t="inlineStr">
        <is>
          <t>Not started</t>
        </is>
      </c>
      <c r="N114" s="131" t="str"/>
      <c r="O114" s="131" t="str"/>
      <c r="P114" s="131" t="n"/>
      <c r="Q114" s="131" t="n"/>
      <c r="R114" s="136">
        <f>IF(B114="","",IF(OR(LEFT(H114,8)="REQUIRED",LEFT(H114,6)="SHARED"),IF(L114="","MISSING — pack instance ID",IF(P114="","MISSING — pack instance reference",IF(OR(H114="REQUIRED — component-scoped",LEFT(H114,6)="SHARED"),IF(Q114="","MISSING — explicit covered-object list",IF(ISNUMBER(SEARCH(B114,Q114)),"COVERED — exact shared/component route","MISSING — object not named in covered-object list")),IF(COUNTIF($L$5:$L$2000,L114)&gt;1,"BLOCK — duplicate instance ID on non-shared route","COVERED — exact route")))),IF(OR(LEFT(H114,18)="SCREEN / HANDOFF",LEFT(H114,11)="CONDITIONAL",LEFT(H114,5)="BLOCK"),"HANDOFF / CONDITIONAL — no instance coverage claim",IF(LEFT(H114,16)="NEEDS ASSESSMENT","NEEDS ASSESSMENT","N/A"))))</f>
        <v/>
      </c>
      <c r="S114" s="136">
        <f>IF(OR(B114="",F114=""),"",B114&amp;"|"&amp;F114)</f>
        <v/>
      </c>
    </row>
    <row r="115">
      <c r="A115" s="8" t="inlineStr">
        <is>
          <t>GR-0111</t>
        </is>
      </c>
      <c r="B115" s="8">
        <f>'04_SCOPE_CLASSIFICATION'!A11</f>
        <v/>
      </c>
      <c r="C115" s="8">
        <f>'04_SCOPE_CLASSIFICATION'!B11</f>
        <v/>
      </c>
      <c r="D115" s="8">
        <f>'04_SCOPE_CLASSIFICATION'!D11</f>
        <v/>
      </c>
      <c r="E115" s="8">
        <f>'04_SCOPE_CLASSIFICATION'!E11</f>
        <v/>
      </c>
      <c r="F115" s="8" t="inlineStr">
        <is>
          <t>AZC-QMS</t>
        </is>
      </c>
      <c r="G115" s="8" t="inlineStr">
        <is>
          <t>Quality Management System</t>
        </is>
      </c>
      <c r="H115" s="8">
        <f>IF('04_SCOPE_CLASSIFICATION'!B11="","NOT CONFIGURED",IF(OR('04_SCOPE_CLASSIFICATION'!O11="High-risk — Annex III",'04_SCOPE_CLASSIFICATION'!O11="High-risk — Annex I"),IF('04_SCOPE_CLASSIFICATION'!H11="Yes",IF(E115="Parent dossier","REQUIRED — parent dossier",IF(E115="Separate dossier","REQUIRED — separate object",IF(E115="Component-scoped controls","REQUIRED — component-scoped",IF(E115="Shared parent controls","SHARED — parent dossier",IF(E115="Not separately assessed","SCREEN / HANDOFF — confirm parent coverage","NEEDS ASSESSMENT — dossier mode"))))),IF('04_SCOPE_CLASSIFICATION'!I11="Yes","SCREEN / HANDOFF — provider-side evidence required",IF('04_SCOPE_CLASSIFICATION'!H11="Needs assessment","NEEDS ASSESSMENT — provider role","SCREEN / HANDOFF — identify responsible provider"))),IF('04_SCOPE_CLASSIFICATION'!O11="Needs assessment","NEEDS ASSESSMENT","NOT APPLICABLE")))</f>
        <v/>
      </c>
      <c r="I115" s="8" t="inlineStr">
        <is>
          <t>Provider-side high-risk pack; deployer uses handoff/provider evidence.</t>
        </is>
      </c>
      <c r="J115" s="8" t="inlineStr">
        <is>
          <t>Article 17</t>
        </is>
      </c>
      <c r="K115" s="8" t="inlineStr">
        <is>
          <t>AZComply_Quality_Management_System_Control_Workbook_2026-09-04.xlsx</t>
        </is>
      </c>
      <c r="L115" s="131" t="str"/>
      <c r="M115" s="131" t="inlineStr">
        <is>
          <t>Not started</t>
        </is>
      </c>
      <c r="N115" s="131" t="str"/>
      <c r="O115" s="131" t="str"/>
      <c r="P115" s="131" t="n"/>
      <c r="Q115" s="131" t="n"/>
      <c r="R115" s="136">
        <f>IF(B115="","",IF(OR(LEFT(H115,8)="REQUIRED",LEFT(H115,6)="SHARED"),IF(L115="","MISSING — pack instance ID",IF(P115="","MISSING — pack instance reference",IF(OR(H115="REQUIRED — component-scoped",LEFT(H115,6)="SHARED"),IF(Q115="","MISSING — explicit covered-object list",IF(ISNUMBER(SEARCH(B115,Q115)),"COVERED — exact shared/component route","MISSING — object not named in covered-object list")),IF(COUNTIF($L$5:$L$2000,L115)&gt;1,"BLOCK — duplicate instance ID on non-shared route","COVERED — exact route")))),IF(OR(LEFT(H115,18)="SCREEN / HANDOFF",LEFT(H115,11)="CONDITIONAL",LEFT(H115,5)="BLOCK"),"HANDOFF / CONDITIONAL — no instance coverage claim",IF(LEFT(H115,16)="NEEDS ASSESSMENT","NEEDS ASSESSMENT","N/A"))))</f>
        <v/>
      </c>
      <c r="S115" s="136">
        <f>IF(OR(B115="",F115=""),"",B115&amp;"|"&amp;F115)</f>
        <v/>
      </c>
    </row>
    <row r="116">
      <c r="A116" s="8" t="inlineStr">
        <is>
          <t>GR-0112</t>
        </is>
      </c>
      <c r="B116" s="8">
        <f>'04_SCOPE_CLASSIFICATION'!A11</f>
        <v/>
      </c>
      <c r="C116" s="8">
        <f>'04_SCOPE_CLASSIFICATION'!B11</f>
        <v/>
      </c>
      <c r="D116" s="8">
        <f>'04_SCOPE_CLASSIFICATION'!D11</f>
        <v/>
      </c>
      <c r="E116" s="8">
        <f>'04_SCOPE_CLASSIFICATION'!E11</f>
        <v/>
      </c>
      <c r="F116" s="8" t="inlineStr">
        <is>
          <t>AZC-ARS</t>
        </is>
      </c>
      <c r="G116" s="8" t="inlineStr">
        <is>
          <t>Accuracy, Robustness &amp; Cybersecurity</t>
        </is>
      </c>
      <c r="H116" s="8">
        <f>IF('04_SCOPE_CLASSIFICATION'!B11="","NOT CONFIGURED",IF(OR('04_SCOPE_CLASSIFICATION'!O11="High-risk — Annex III",'04_SCOPE_CLASSIFICATION'!O11="High-risk — Annex I"),IF('04_SCOPE_CLASSIFICATION'!H11="Yes",IF(E116="Parent dossier","REQUIRED — parent dossier",IF(E116="Separate dossier","REQUIRED — separate object",IF(E116="Component-scoped controls","REQUIRED — component-scoped",IF(E116="Shared parent controls","SHARED — parent dossier",IF(E116="Not separately assessed","SCREEN / HANDOFF — confirm parent coverage","NEEDS ASSESSMENT — dossier mode"))))),IF('04_SCOPE_CLASSIFICATION'!I11="Yes","SCREEN / HANDOFF — provider-side evidence required",IF('04_SCOPE_CLASSIFICATION'!H11="Needs assessment","NEEDS ASSESSMENT — provider role","SCREEN / HANDOFF — identify responsible provider"))),IF('04_SCOPE_CLASSIFICATION'!O11="Needs assessment","NEEDS ASSESSMENT","NOT APPLICABLE")))</f>
        <v/>
      </c>
      <c r="I116" s="8" t="inlineStr">
        <is>
          <t>Provider-side high-risk pack; deployer uses handoff/provider evidence.</t>
        </is>
      </c>
      <c r="J116" s="8" t="inlineStr">
        <is>
          <t>Article 15</t>
        </is>
      </c>
      <c r="K116" s="8" t="inlineStr">
        <is>
          <t>AZComply_Accuracy_Robustness_Cybersecurity_Control_Workbook_2026-09-04.xlsx</t>
        </is>
      </c>
      <c r="L116" s="131" t="str"/>
      <c r="M116" s="131" t="inlineStr">
        <is>
          <t>Not started</t>
        </is>
      </c>
      <c r="N116" s="131" t="str"/>
      <c r="O116" s="131" t="str"/>
      <c r="P116" s="131" t="n"/>
      <c r="Q116" s="131" t="n"/>
      <c r="R116" s="136">
        <f>IF(B116="","",IF(OR(LEFT(H116,8)="REQUIRED",LEFT(H116,6)="SHARED"),IF(L116="","MISSING — pack instance ID",IF(P116="","MISSING — pack instance reference",IF(OR(H116="REQUIRED — component-scoped",LEFT(H116,6)="SHARED"),IF(Q116="","MISSING — explicit covered-object list",IF(ISNUMBER(SEARCH(B116,Q116)),"COVERED — exact shared/component route","MISSING — object not named in covered-object list")),IF(COUNTIF($L$5:$L$2000,L116)&gt;1,"BLOCK — duplicate instance ID on non-shared route","COVERED — exact route")))),IF(OR(LEFT(H116,18)="SCREEN / HANDOFF",LEFT(H116,11)="CONDITIONAL",LEFT(H116,5)="BLOCK"),"HANDOFF / CONDITIONAL — no instance coverage claim",IF(LEFT(H116,16)="NEEDS ASSESSMENT","NEEDS ASSESSMENT","N/A"))))</f>
        <v/>
      </c>
      <c r="S116" s="136">
        <f>IF(OR(B116="",F116=""),"",B116&amp;"|"&amp;F116)</f>
        <v/>
      </c>
    </row>
    <row r="117">
      <c r="A117" s="8" t="inlineStr">
        <is>
          <t>GR-0113</t>
        </is>
      </c>
      <c r="B117" s="8">
        <f>'04_SCOPE_CLASSIFICATION'!A11</f>
        <v/>
      </c>
      <c r="C117" s="8">
        <f>'04_SCOPE_CLASSIFICATION'!B11</f>
        <v/>
      </c>
      <c r="D117" s="8">
        <f>'04_SCOPE_CLASSIFICATION'!D11</f>
        <v/>
      </c>
      <c r="E117" s="8">
        <f>'04_SCOPE_CLASSIFICATION'!E11</f>
        <v/>
      </c>
      <c r="F117" s="8" t="inlineStr">
        <is>
          <t>AZC-LOG</t>
        </is>
      </c>
      <c r="G117" s="8" t="inlineStr">
        <is>
          <t>Logging &amp; Record-Keeping</t>
        </is>
      </c>
      <c r="H117" s="8">
        <f>IF('04_SCOPE_CLASSIFICATION'!B11="","NOT CONFIGURED",IF(AND(OR('04_SCOPE_CLASSIFICATION'!O11="High-risk — Annex III",'04_SCOPE_CLASSIFICATION'!O11="High-risk — Annex I"),OR('04_SCOPE_CLASSIFICATION'!H11="Yes",'04_SCOPE_CLASSIFICATION'!I11="Yes")),IF(E117="Parent dossier","REQUIRED — parent dossier",IF(E117="Separate dossier","REQUIRED — separate object",IF(E117="Component-scoped controls","REQUIRED — component-scoped",IF(E117="Shared parent controls","SHARED — parent dossier",IF(E117="Not separately assessed","SCREEN / HANDOFF — confirm parent coverage","NEEDS ASSESSMENT — dossier mode"))))),IF('04_SCOPE_CLASSIFICATION'!O11="Needs assessment","NEEDS ASSESSMENT","NOT APPLICABLE")))</f>
        <v/>
      </c>
      <c r="I117" s="8" t="inlineStr">
        <is>
          <t>High-risk logging spans provider/deployer roles.</t>
        </is>
      </c>
      <c r="J117" s="8" t="inlineStr">
        <is>
          <t>Articles 12,19,26</t>
        </is>
      </c>
      <c r="K117" s="8" t="inlineStr">
        <is>
          <t>AZComply_Logging_Record_Keeping_Control_Workbook_2026-09-05.xlsx</t>
        </is>
      </c>
      <c r="L117" s="131" t="str"/>
      <c r="M117" s="131" t="inlineStr">
        <is>
          <t>Not started</t>
        </is>
      </c>
      <c r="N117" s="131" t="str"/>
      <c r="O117" s="131" t="str"/>
      <c r="P117" s="131" t="n"/>
      <c r="Q117" s="131" t="n"/>
      <c r="R117" s="136">
        <f>IF(B117="","",IF(OR(LEFT(H117,8)="REQUIRED",LEFT(H117,6)="SHARED"),IF(L117="","MISSING — pack instance ID",IF(P117="","MISSING — pack instance reference",IF(OR(H117="REQUIRED — component-scoped",LEFT(H117,6)="SHARED"),IF(Q117="","MISSING — explicit covered-object list",IF(ISNUMBER(SEARCH(B117,Q117)),"COVERED — exact shared/component route","MISSING — object not named in covered-object list")),IF(COUNTIF($L$5:$L$2000,L117)&gt;1,"BLOCK — duplicate instance ID on non-shared route","COVERED — exact route")))),IF(OR(LEFT(H117,18)="SCREEN / HANDOFF",LEFT(H117,11)="CONDITIONAL",LEFT(H117,5)="BLOCK"),"HANDOFF / CONDITIONAL — no instance coverage claim",IF(LEFT(H117,16)="NEEDS ASSESSMENT","NEEDS ASSESSMENT","N/A"))))</f>
        <v/>
      </c>
      <c r="S117" s="136">
        <f>IF(OR(B117="",F117=""),"",B117&amp;"|"&amp;F117)</f>
        <v/>
      </c>
    </row>
    <row r="118">
      <c r="A118" s="8" t="inlineStr">
        <is>
          <t>GR-0114</t>
        </is>
      </c>
      <c r="B118" s="8">
        <f>'04_SCOPE_CLASSIFICATION'!A11</f>
        <v/>
      </c>
      <c r="C118" s="8">
        <f>'04_SCOPE_CLASSIFICATION'!B11</f>
        <v/>
      </c>
      <c r="D118" s="8">
        <f>'04_SCOPE_CLASSIFICATION'!D11</f>
        <v/>
      </c>
      <c r="E118" s="8">
        <f>'04_SCOPE_CLASSIFICATION'!E11</f>
        <v/>
      </c>
      <c r="F118" s="8" t="inlineStr">
        <is>
          <t>AZC-TRAIN</t>
        </is>
      </c>
      <c r="G118" s="8" t="inlineStr">
        <is>
          <t>AI Literacy, Training &amp; Competence</t>
        </is>
      </c>
      <c r="H118" s="8">
        <f>IF('04_SCOPE_CLASSIFICATION'!B11="","NOT CONFIGURED",IF('04_SCOPE_CLASSIFICATION'!W11="Required",IF(E118="Parent dossier","REQUIRED — parent dossier",IF(E118="Separate dossier","REQUIRED — separate object",IF(E118="Component-scoped controls","REQUIRED — component-scoped",IF(E118="Shared parent controls","SHARED — parent dossier",IF(E118="Not separately assessed","SCREEN / HANDOFF — confirm parent coverage","NEEDS ASSESSMENT — dossier mode"))))),IF('04_SCOPE_CLASSIFICATION'!W11="Needs assessment","NEEDS ASSESSMENT","NOT APPLICABLE")))</f>
        <v/>
      </c>
      <c r="I118" s="8" t="inlineStr">
        <is>
          <t>Article 4 / high-risk oversight training.</t>
        </is>
      </c>
      <c r="J118" s="8" t="inlineStr">
        <is>
          <t>Articles 4,26(2)</t>
        </is>
      </c>
      <c r="K118" s="8" t="inlineStr">
        <is>
          <t>AZComply_AI_Literacy_Training_Competence_Control_Workbook_2026-09-05.xlsx</t>
        </is>
      </c>
      <c r="L118" s="131" t="str"/>
      <c r="M118" s="131" t="inlineStr">
        <is>
          <t>Not started</t>
        </is>
      </c>
      <c r="N118" s="131" t="str"/>
      <c r="O118" s="131" t="str"/>
      <c r="P118" s="131" t="n"/>
      <c r="Q118" s="131" t="n"/>
      <c r="R118" s="136">
        <f>IF(B118="","",IF(OR(LEFT(H118,8)="REQUIRED",LEFT(H118,6)="SHARED"),IF(L118="","MISSING — pack instance ID",IF(P118="","MISSING — pack instance reference",IF(OR(H118="REQUIRED — component-scoped",LEFT(H118,6)="SHARED"),IF(Q118="","MISSING — explicit covered-object list",IF(ISNUMBER(SEARCH(B118,Q118)),"COVERED — exact shared/component route","MISSING — object not named in covered-object list")),IF(COUNTIF($L$5:$L$2000,L118)&gt;1,"BLOCK — duplicate instance ID on non-shared route","COVERED — exact route")))),IF(OR(LEFT(H118,18)="SCREEN / HANDOFF",LEFT(H118,11)="CONDITIONAL",LEFT(H118,5)="BLOCK"),"HANDOFF / CONDITIONAL — no instance coverage claim",IF(LEFT(H118,16)="NEEDS ASSESSMENT","NEEDS ASSESSMENT","N/A"))))</f>
        <v/>
      </c>
      <c r="S118" s="136">
        <f>IF(OR(B118="",F118=""),"",B118&amp;"|"&amp;F118)</f>
        <v/>
      </c>
    </row>
    <row r="119">
      <c r="A119" s="8" t="inlineStr">
        <is>
          <t>GR-0115</t>
        </is>
      </c>
      <c r="B119" s="8">
        <f>'04_SCOPE_CLASSIFICATION'!A11</f>
        <v/>
      </c>
      <c r="C119" s="8">
        <f>'04_SCOPE_CLASSIFICATION'!B11</f>
        <v/>
      </c>
      <c r="D119" s="8">
        <f>'04_SCOPE_CLASSIFICATION'!D11</f>
        <v/>
      </c>
      <c r="E119" s="8">
        <f>'04_SCOPE_CLASSIFICATION'!E11</f>
        <v/>
      </c>
      <c r="F119" s="8" t="inlineStr">
        <is>
          <t>AZC-FRIA</t>
        </is>
      </c>
      <c r="G119" s="8" t="inlineStr">
        <is>
          <t>Fundamental Rights Impact Assessment</t>
        </is>
      </c>
      <c r="H119" s="8">
        <f>IF('04_SCOPE_CLASSIFICATION'!B11="","NOT CONFIGURED",IF('04_SCOPE_CLASSIFICATION'!S11="Required",IF(E119="Parent dossier","REQUIRED — parent dossier",IF(E119="Separate dossier","REQUIRED — separate object",IF(E119="Component-scoped controls","REQUIRED — component-scoped",IF(E119="Shared parent controls","SHARED — parent dossier",IF(E119="Not separately assessed","SCREEN / HANDOFF — confirm parent coverage","NEEDS ASSESSMENT — dossier mode"))))),IF('04_SCOPE_CLASSIFICATION'!S11="Potentially reusable / exempt route","CONDITIONAL — reuse/exemption review",IF('04_SCOPE_CLASSIFICATION'!S11="Needs assessment","NEEDS ASSESSMENT","NOT APPLICABLE"))))</f>
        <v/>
      </c>
      <c r="I119" s="8" t="inlineStr">
        <is>
          <t>FRIA use/deployer route.</t>
        </is>
      </c>
      <c r="J119" s="8" t="inlineStr">
        <is>
          <t>Article 27 / Art.5(2)</t>
        </is>
      </c>
      <c r="K119" s="8" t="inlineStr">
        <is>
          <t>AZComply_Fundamental_Rights_Impact_Assessment_Control_Workbook_2026-09-05.xlsx</t>
        </is>
      </c>
      <c r="L119" s="131" t="str"/>
      <c r="M119" s="131" t="inlineStr">
        <is>
          <t>Not started</t>
        </is>
      </c>
      <c r="N119" s="131" t="str"/>
      <c r="O119" s="131" t="str"/>
      <c r="P119" s="131" t="n"/>
      <c r="Q119" s="131" t="n"/>
      <c r="R119" s="136">
        <f>IF(B119="","",IF(OR(LEFT(H119,8)="REQUIRED",LEFT(H119,6)="SHARED"),IF(L119="","MISSING — pack instance ID",IF(P119="","MISSING — pack instance reference",IF(OR(H119="REQUIRED — component-scoped",LEFT(H119,6)="SHARED"),IF(Q119="","MISSING — explicit covered-object list",IF(ISNUMBER(SEARCH(B119,Q119)),"COVERED — exact shared/component route","MISSING — object not named in covered-object list")),IF(COUNTIF($L$5:$L$2000,L119)&gt;1,"BLOCK — duplicate instance ID on non-shared route","COVERED — exact route")))),IF(OR(LEFT(H119,18)="SCREEN / HANDOFF",LEFT(H119,11)="CONDITIONAL",LEFT(H119,5)="BLOCK"),"HANDOFF / CONDITIONAL — no instance coverage claim",IF(LEFT(H119,16)="NEEDS ASSESSMENT","NEEDS ASSESSMENT","N/A"))))</f>
        <v/>
      </c>
      <c r="S119" s="136">
        <f>IF(OR(B119="",F119=""),"",B119&amp;"|"&amp;F119)</f>
        <v/>
      </c>
    </row>
    <row r="120">
      <c r="A120" s="8" t="inlineStr">
        <is>
          <t>GR-0116</t>
        </is>
      </c>
      <c r="B120" s="8">
        <f>'04_SCOPE_CLASSIFICATION'!A11</f>
        <v/>
      </c>
      <c r="C120" s="8">
        <f>'04_SCOPE_CLASSIFICATION'!B11</f>
        <v/>
      </c>
      <c r="D120" s="8">
        <f>'04_SCOPE_CLASSIFICATION'!D11</f>
        <v/>
      </c>
      <c r="E120" s="8">
        <f>'04_SCOPE_CLASSIFICATION'!E11</f>
        <v/>
      </c>
      <c r="F120" s="8" t="inlineStr">
        <is>
          <t>AZC-REG</t>
        </is>
      </c>
      <c r="G120" s="8" t="inlineStr">
        <is>
          <t>EU AI Database Registration</t>
        </is>
      </c>
      <c r="H120" s="8">
        <f>IF('04_SCOPE_CLASSIFICATION'!B11="","NOT CONFIGURED",IF(LEFT('04_SCOPE_CLASSIFICATION'!T11,8)="Required",IF(E120="Parent dossier","REQUIRED — parent dossier",IF(E120="Separate dossier","REQUIRED — separate object",IF(E120="Component-scoped controls","REQUIRED — component-scoped",IF(E120="Shared parent controls","SHARED — parent dossier",IF(E120="Not separately assessed","SCREEN / HANDOFF — confirm parent coverage","NEEDS ASSESSMENT — dossier mode"))))),IF('04_SCOPE_CLASSIFICATION'!T11="Needs assessment","NEEDS ASSESSMENT","NOT APPLICABLE")))</f>
        <v/>
      </c>
      <c r="I120" s="8" t="inlineStr">
        <is>
          <t>EU/secure/national registration routing.</t>
        </is>
      </c>
      <c r="J120" s="8" t="inlineStr">
        <is>
          <t>Articles 49,71</t>
        </is>
      </c>
      <c r="K120" s="8" t="inlineStr">
        <is>
          <t>AZComply_EU_AI_Database_Registration_Control_Workbook_2026-09-05.xlsx</t>
        </is>
      </c>
      <c r="L120" s="131" t="str"/>
      <c r="M120" s="131" t="inlineStr">
        <is>
          <t>Not started</t>
        </is>
      </c>
      <c r="N120" s="131" t="str"/>
      <c r="O120" s="131" t="str"/>
      <c r="P120" s="131" t="n"/>
      <c r="Q120" s="131" t="n"/>
      <c r="R120" s="136">
        <f>IF(B120="","",IF(OR(LEFT(H120,8)="REQUIRED",LEFT(H120,6)="SHARED"),IF(L120="","MISSING — pack instance ID",IF(P120="","MISSING — pack instance reference",IF(OR(H120="REQUIRED — component-scoped",LEFT(H120,6)="SHARED"),IF(Q120="","MISSING — explicit covered-object list",IF(ISNUMBER(SEARCH(B120,Q120)),"COVERED — exact shared/component route","MISSING — object not named in covered-object list")),IF(COUNTIF($L$5:$L$2000,L120)&gt;1,"BLOCK — duplicate instance ID on non-shared route","COVERED — exact route")))),IF(OR(LEFT(H120,18)="SCREEN / HANDOFF",LEFT(H120,11)="CONDITIONAL",LEFT(H120,5)="BLOCK"),"HANDOFF / CONDITIONAL — no instance coverage claim",IF(LEFT(H120,16)="NEEDS ASSESSMENT","NEEDS ASSESSMENT","N/A"))))</f>
        <v/>
      </c>
      <c r="S120" s="136">
        <f>IF(OR(B120="",F120=""),"",B120&amp;"|"&amp;F120)</f>
        <v/>
      </c>
    </row>
    <row r="121">
      <c r="A121" s="8" t="inlineStr">
        <is>
          <t>GR-0117</t>
        </is>
      </c>
      <c r="B121" s="8">
        <f>'04_SCOPE_CLASSIFICATION'!A11</f>
        <v/>
      </c>
      <c r="C121" s="8">
        <f>'04_SCOPE_CLASSIFICATION'!B11</f>
        <v/>
      </c>
      <c r="D121" s="8">
        <f>'04_SCOPE_CLASSIFICATION'!D11</f>
        <v/>
      </c>
      <c r="E121" s="8">
        <f>'04_SCOPE_CLASSIFICATION'!E11</f>
        <v/>
      </c>
      <c r="F121" s="8" t="inlineStr">
        <is>
          <t>AZC-PMS</t>
        </is>
      </c>
      <c r="G121" s="8" t="inlineStr">
        <is>
          <t>Post-Market Monitoring</t>
        </is>
      </c>
      <c r="H121" s="8">
        <f>IF('04_SCOPE_CLASSIFICATION'!B11="","NOT CONFIGURED",IF(OR('04_SCOPE_CLASSIFICATION'!O11="High-risk — Annex III",'04_SCOPE_CLASSIFICATION'!O11="High-risk — Annex I"),IF('04_SCOPE_CLASSIFICATION'!H11="Yes",IF(E121="Parent dossier","REQUIRED — parent dossier",IF(E121="Separate dossier","REQUIRED — separate object",IF(E121="Component-scoped controls","REQUIRED — component-scoped",IF(E121="Shared parent controls","SHARED — parent dossier",IF(E121="Not separately assessed","SCREEN / HANDOFF — confirm parent coverage","NEEDS ASSESSMENT — dossier mode"))))),IF('04_SCOPE_CLASSIFICATION'!I11="Yes","SCREEN / HANDOFF — provider-side evidence required",IF('04_SCOPE_CLASSIFICATION'!H11="Needs assessment","NEEDS ASSESSMENT — provider role","SCREEN / HANDOFF — identify responsible provider"))),IF('04_SCOPE_CLASSIFICATION'!O11="Needs assessment","NEEDS ASSESSMENT","NOT APPLICABLE")))</f>
        <v/>
      </c>
      <c r="I121" s="8" t="inlineStr">
        <is>
          <t>Provider-side high-risk pack; deployer uses handoff/provider evidence.</t>
        </is>
      </c>
      <c r="J121" s="8" t="inlineStr">
        <is>
          <t>Article 72</t>
        </is>
      </c>
      <c r="K121" s="8" t="inlineStr">
        <is>
          <t>AZComply_Post_Market_Monitoring_Control_Workbook_2026-09-04.xlsx</t>
        </is>
      </c>
      <c r="L121" s="131" t="str"/>
      <c r="M121" s="131" t="inlineStr">
        <is>
          <t>Not started</t>
        </is>
      </c>
      <c r="N121" s="131" t="str"/>
      <c r="O121" s="131" t="str"/>
      <c r="P121" s="131" t="n"/>
      <c r="Q121" s="131" t="n"/>
      <c r="R121" s="136">
        <f>IF(B121="","",IF(OR(LEFT(H121,8)="REQUIRED",LEFT(H121,6)="SHARED"),IF(L121="","MISSING — pack instance ID",IF(P121="","MISSING — pack instance reference",IF(OR(H121="REQUIRED — component-scoped",LEFT(H121,6)="SHARED"),IF(Q121="","MISSING — explicit covered-object list",IF(ISNUMBER(SEARCH(B121,Q121)),"COVERED — exact shared/component route","MISSING — object not named in covered-object list")),IF(COUNTIF($L$5:$L$2000,L121)&gt;1,"BLOCK — duplicate instance ID on non-shared route","COVERED — exact route")))),IF(OR(LEFT(H121,18)="SCREEN / HANDOFF",LEFT(H121,11)="CONDITIONAL",LEFT(H121,5)="BLOCK"),"HANDOFF / CONDITIONAL — no instance coverage claim",IF(LEFT(H121,16)="NEEDS ASSESSMENT","NEEDS ASSESSMENT","N/A"))))</f>
        <v/>
      </c>
      <c r="S121" s="136">
        <f>IF(OR(B121="",F121=""),"",B121&amp;"|"&amp;F121)</f>
        <v/>
      </c>
    </row>
    <row r="122">
      <c r="A122" s="8" t="inlineStr">
        <is>
          <t>GR-0118</t>
        </is>
      </c>
      <c r="B122" s="8">
        <f>'04_SCOPE_CLASSIFICATION'!A11</f>
        <v/>
      </c>
      <c r="C122" s="8">
        <f>'04_SCOPE_CLASSIFICATION'!B11</f>
        <v/>
      </c>
      <c r="D122" s="8">
        <f>'04_SCOPE_CLASSIFICATION'!D11</f>
        <v/>
      </c>
      <c r="E122" s="8">
        <f>'04_SCOPE_CLASSIFICATION'!E11</f>
        <v/>
      </c>
      <c r="F122" s="8" t="inlineStr">
        <is>
          <t>AZC-SUP</t>
        </is>
      </c>
      <c r="G122" s="8" t="inlineStr">
        <is>
          <t>AI Supply Chain &amp; Value Chain</t>
        </is>
      </c>
      <c r="H122" s="8">
        <f>IF('04_SCOPE_CLASSIFICATION'!B11="","NOT CONFIGURED",IF('04_SCOPE_CLASSIFICATION'!V11="Required",IF(E122="Parent dossier","REQUIRED — parent dossier",IF(E122="Separate dossier","REQUIRED — separate object",IF(E122="Component-scoped controls","REQUIRED — component-scoped",IF(E122="Shared parent controls","SHARED — parent dossier",IF(E122="Not separately assessed","SCREEN / HANDOFF — confirm parent coverage","NEEDS ASSESSMENT — dossier mode"))))),IF('04_SCOPE_CLASSIFICATION'!V11="Screen / handoff","SCREEN / HANDOFF",IF('04_SCOPE_CLASSIFICATION'!V11="Needs assessment","NEEDS ASSESSMENT","NOT APPLICABLE"))))</f>
        <v/>
      </c>
      <c r="I122" s="8" t="inlineStr">
        <is>
          <t>Articles 22–25/value-chain route.</t>
        </is>
      </c>
      <c r="J122" s="8" t="inlineStr">
        <is>
          <t>Articles 22–25</t>
        </is>
      </c>
      <c r="K122" s="8" t="inlineStr">
        <is>
          <t>AZComply_AI_Supply_Chain_Value_Chain_Control_Workbook_2026-09-05.xlsx</t>
        </is>
      </c>
      <c r="L122" s="131" t="str"/>
      <c r="M122" s="131" t="inlineStr">
        <is>
          <t>Not started</t>
        </is>
      </c>
      <c r="N122" s="131" t="str"/>
      <c r="O122" s="131" t="str"/>
      <c r="P122" s="131" t="n"/>
      <c r="Q122" s="131" t="n"/>
      <c r="R122" s="136">
        <f>IF(B122="","",IF(OR(LEFT(H122,8)="REQUIRED",LEFT(H122,6)="SHARED"),IF(L122="","MISSING — pack instance ID",IF(P122="","MISSING — pack instance reference",IF(OR(H122="REQUIRED — component-scoped",LEFT(H122,6)="SHARED"),IF(Q122="","MISSING — explicit covered-object list",IF(ISNUMBER(SEARCH(B122,Q122)),"COVERED — exact shared/component route","MISSING — object not named in covered-object list")),IF(COUNTIF($L$5:$L$2000,L122)&gt;1,"BLOCK — duplicate instance ID on non-shared route","COVERED — exact route")))),IF(OR(LEFT(H122,18)="SCREEN / HANDOFF",LEFT(H122,11)="CONDITIONAL",LEFT(H122,5)="BLOCK"),"HANDOFF / CONDITIONAL — no instance coverage claim",IF(LEFT(H122,16)="NEEDS ASSESSMENT","NEEDS ASSESSMENT","N/A"))))</f>
        <v/>
      </c>
      <c r="S122" s="136">
        <f>IF(OR(B122="",F122=""),"",B122&amp;"|"&amp;F122)</f>
        <v/>
      </c>
    </row>
    <row r="123">
      <c r="A123" s="8" t="inlineStr">
        <is>
          <t>GR-0119</t>
        </is>
      </c>
      <c r="B123" s="8">
        <f>'04_SCOPE_CLASSIFICATION'!A11</f>
        <v/>
      </c>
      <c r="C123" s="8">
        <f>'04_SCOPE_CLASSIFICATION'!B11</f>
        <v/>
      </c>
      <c r="D123" s="8">
        <f>'04_SCOPE_CLASSIFICATION'!D11</f>
        <v/>
      </c>
      <c r="E123" s="8">
        <f>'04_SCOPE_CLASSIFICATION'!E11</f>
        <v/>
      </c>
      <c r="F123" s="8" t="inlineStr">
        <is>
          <t>AZC-GPAI</t>
        </is>
      </c>
      <c r="G123" s="8" t="inlineStr">
        <is>
          <t>GPAI Model Compliance</t>
        </is>
      </c>
      <c r="H123" s="8">
        <f>IF('04_SCOPE_CLASSIFICATION'!B11="","NOT CONFIGURED",IF(OR('04_SCOPE_CLASSIFICATION'!U11="Ordinary GPAI provider",'04_SCOPE_CLASSIFICATION'!U11="Systemic-risk GPAI provider"),IF('04_SCOPE_CLASSIFICATION'!H11="Yes",IF(E123="Parent dossier","REQUIRED — parent dossier",IF(E123="Separate dossier","REQUIRED — separate object",IF(E123="Component-scoped controls","REQUIRED — component-scoped",IF(E123="Shared parent controls","SHARED — parent dossier",IF(E123="Not separately assessed","SCREEN / HANDOFF — confirm parent coverage","NEEDS ASSESSMENT — dossier mode"))))),"SCREEN / HANDOFF — external GPAI provider obligations"),IF('04_SCOPE_CLASSIFICATION'!U11="GPAI model used / external provider handoff","SCREEN / HANDOFF — model-provider evidence",IF('04_SCOPE_CLASSIFICATION'!U11="Needs assessment","NEEDS ASSESSMENT","NOT APPLICABLE"))))</f>
        <v/>
      </c>
      <c r="I123" s="8" t="inlineStr">
        <is>
          <t>GPAI provider vs downstream handoff.</t>
        </is>
      </c>
      <c r="J123" s="8" t="inlineStr">
        <is>
          <t>Articles 51–55</t>
        </is>
      </c>
      <c r="K123" s="8" t="inlineStr">
        <is>
          <t>AZComply_GPAI_Model_Compliance_Control_Workbook_2026-09-05.xlsx</t>
        </is>
      </c>
      <c r="L123" s="131" t="str"/>
      <c r="M123" s="131" t="inlineStr">
        <is>
          <t>Not started</t>
        </is>
      </c>
      <c r="N123" s="131" t="str"/>
      <c r="O123" s="131" t="str"/>
      <c r="P123" s="131" t="n"/>
      <c r="Q123" s="131" t="n"/>
      <c r="R123" s="136">
        <f>IF(B123="","",IF(OR(LEFT(H123,8)="REQUIRED",LEFT(H123,6)="SHARED"),IF(L123="","MISSING — pack instance ID",IF(P123="","MISSING — pack instance reference",IF(OR(H123="REQUIRED — component-scoped",LEFT(H123,6)="SHARED"),IF(Q123="","MISSING — explicit covered-object list",IF(ISNUMBER(SEARCH(B123,Q123)),"COVERED — exact shared/component route","MISSING — object not named in covered-object list")),IF(COUNTIF($L$5:$L$2000,L123)&gt;1,"BLOCK — duplicate instance ID on non-shared route","COVERED — exact route")))),IF(OR(LEFT(H123,18)="SCREEN / HANDOFF",LEFT(H123,11)="CONDITIONAL",LEFT(H123,5)="BLOCK"),"HANDOFF / CONDITIONAL — no instance coverage claim",IF(LEFT(H123,16)="NEEDS ASSESSMENT","NEEDS ASSESSMENT","N/A"))))</f>
        <v/>
      </c>
      <c r="S123" s="136">
        <f>IF(OR(B123="",F123=""),"",B123&amp;"|"&amp;F123)</f>
        <v/>
      </c>
    </row>
    <row r="124">
      <c r="A124" s="8" t="inlineStr">
        <is>
          <t>GR-0120</t>
        </is>
      </c>
      <c r="B124" s="8">
        <f>'04_SCOPE_CLASSIFICATION'!A12</f>
        <v/>
      </c>
      <c r="C124" s="8">
        <f>'04_SCOPE_CLASSIFICATION'!B12</f>
        <v/>
      </c>
      <c r="D124" s="8">
        <f>'04_SCOPE_CLASSIFICATION'!D12</f>
        <v/>
      </c>
      <c r="E124" s="8">
        <f>'04_SCOPE_CLASSIFICATION'!E12</f>
        <v/>
      </c>
      <c r="F124" s="8" t="inlineStr">
        <is>
          <t>AZC-CLS</t>
        </is>
      </c>
      <c r="G124" s="8" t="inlineStr">
        <is>
          <t>AI System Classification Decision</t>
        </is>
      </c>
      <c r="H124" s="8">
        <f>IF('04_SCOPE_CLASSIFICATION'!B12="","NOT CONFIGURED",IF('04_SCOPE_CLASSIFICATION'!D12="Needs assessment","NEEDS ASSESSMENT — regulatory object status",IF(OR('04_SCOPE_CLASSIFICATION'!D12="Separate AI system",'04_SCOPE_CLASSIFICATION'!D12="GPAI model"),IF(E124="Parent dossier","REQUIRED — parent dossier",IF(E124="Separate dossier","REQUIRED — separate object",IF(E124="Component-scoped controls","REQUIRED — component-scoped",IF(E124="Shared parent controls","SHARED — parent dossier",IF(E124="Not separately assessed","SCREEN / HANDOFF — confirm parent coverage","NEEDS ASSESSMENT — dossier mode"))))),IF('04_SCOPE_CLASSIFICATION'!D12="AI component within parent","SCREEN / HANDOFF — classify component within parent context",IF('04_SCOPE_CLASSIFICATION'!D12="Non-AI component","NOT APPLICABLE","NEEDS ASSESSMENT")))))</f>
        <v/>
      </c>
      <c r="I124" s="8" t="inlineStr">
        <is>
          <t>Classification/scope screen for each material object.</t>
        </is>
      </c>
      <c r="J124" s="8" t="inlineStr">
        <is>
          <t>Art.2/3/5/6; Annex I/III</t>
        </is>
      </c>
      <c r="K124" s="8" t="inlineStr">
        <is>
          <t>AZComply_AI_System_Classification_Decision_Workbook_UPDATED_2026-09-04.xlsx</t>
        </is>
      </c>
      <c r="L124" s="131" t="str"/>
      <c r="M124" s="131" t="inlineStr">
        <is>
          <t>Not started</t>
        </is>
      </c>
      <c r="N124" s="131" t="str"/>
      <c r="O124" s="131" t="str"/>
      <c r="P124" s="131" t="n"/>
      <c r="Q124" s="131" t="n"/>
      <c r="R124" s="136">
        <f>IF(B124="","",IF(OR(LEFT(H124,8)="REQUIRED",LEFT(H124,6)="SHARED"),IF(L124="","MISSING — pack instance ID",IF(P124="","MISSING — pack instance reference",IF(OR(H124="REQUIRED — component-scoped",LEFT(H124,6)="SHARED"),IF(Q124="","MISSING — explicit covered-object list",IF(ISNUMBER(SEARCH(B124,Q124)),"COVERED — exact shared/component route","MISSING — object not named in covered-object list")),IF(COUNTIF($L$5:$L$2000,L124)&gt;1,"BLOCK — duplicate instance ID on non-shared route","COVERED — exact route")))),IF(OR(LEFT(H124,18)="SCREEN / HANDOFF",LEFT(H124,11)="CONDITIONAL",LEFT(H124,5)="BLOCK"),"HANDOFF / CONDITIONAL — no instance coverage claim",IF(LEFT(H124,16)="NEEDS ASSESSMENT","NEEDS ASSESSMENT","N/A"))))</f>
        <v/>
      </c>
      <c r="S124" s="136">
        <f>IF(OR(B124="",F124=""),"",B124&amp;"|"&amp;F124)</f>
        <v/>
      </c>
    </row>
    <row r="125">
      <c r="A125" s="8" t="inlineStr">
        <is>
          <t>GR-0121</t>
        </is>
      </c>
      <c r="B125" s="8">
        <f>'04_SCOPE_CLASSIFICATION'!A12</f>
        <v/>
      </c>
      <c r="C125" s="8">
        <f>'04_SCOPE_CLASSIFICATION'!B12</f>
        <v/>
      </c>
      <c r="D125" s="8">
        <f>'04_SCOPE_CLASSIFICATION'!D12</f>
        <v/>
      </c>
      <c r="E125" s="8">
        <f>'04_SCOPE_CLASSIFICATION'!E12</f>
        <v/>
      </c>
      <c r="F125" s="8" t="inlineStr">
        <is>
          <t>AZC-A5</t>
        </is>
      </c>
      <c r="G125" s="8" t="inlineStr">
        <is>
          <t>Article 5 Prohibited Practices</t>
        </is>
      </c>
      <c r="H125" s="8">
        <f>IF('04_SCOPE_CLASSIFICATION'!B12="","NOT CONFIGURED",IF('04_SCOPE_CLASSIFICATION'!F12="No","NOT APPLICABLE — not AI system",IF('04_SCOPE_CLASSIFICATION'!N12="Needs assessment","NEEDS ASSESSMENT — Article 5 screen",IF(OR('04_SCOPE_CLASSIFICATION'!N12="Potential prohibited-practice route",'04_SCOPE_CLASSIFICATION'!N12="Future Article 5 transition route"),"BLOCK / HANDOFF — Article 5 route",IF('04_SCOPE_CLASSIFICATION'!N12="No current Article 5 trigger","SCREEN COMPLETE — no current trigger","NOT APPLICABLE")))))</f>
        <v/>
      </c>
      <c r="I125" s="8" t="inlineStr">
        <is>
          <t>Article 5 gate; component positive route escalates to parent.</t>
        </is>
      </c>
      <c r="J125" s="8" t="inlineStr">
        <is>
          <t>Article 5</t>
        </is>
      </c>
      <c r="K125" s="8" t="inlineStr">
        <is>
          <t>AZComply_Article5_Prohibited_Practices_Control_Workbook_2026-09-04.xlsx</t>
        </is>
      </c>
      <c r="L125" s="131" t="str"/>
      <c r="M125" s="131" t="inlineStr">
        <is>
          <t>Not started</t>
        </is>
      </c>
      <c r="N125" s="131" t="str"/>
      <c r="O125" s="131" t="str"/>
      <c r="P125" s="131" t="n"/>
      <c r="Q125" s="131" t="n"/>
      <c r="R125" s="136">
        <f>IF(B125="","",IF(OR(LEFT(H125,8)="REQUIRED",LEFT(H125,6)="SHARED"),IF(L125="","MISSING — pack instance ID",IF(P125="","MISSING — pack instance reference",IF(OR(H125="REQUIRED — component-scoped",LEFT(H125,6)="SHARED"),IF(Q125="","MISSING — explicit covered-object list",IF(ISNUMBER(SEARCH(B125,Q125)),"COVERED — exact shared/component route","MISSING — object not named in covered-object list")),IF(COUNTIF($L$5:$L$2000,L125)&gt;1,"BLOCK — duplicate instance ID on non-shared route","COVERED — exact route")))),IF(OR(LEFT(H125,18)="SCREEN / HANDOFF",LEFT(H125,11)="CONDITIONAL",LEFT(H125,5)="BLOCK"),"HANDOFF / CONDITIONAL — no instance coverage claim",IF(LEFT(H125,16)="NEEDS ASSESSMENT","NEEDS ASSESSMENT","N/A"))))</f>
        <v/>
      </c>
      <c r="S125" s="136">
        <f>IF(OR(B125="",F125=""),"",B125&amp;"|"&amp;F125)</f>
        <v/>
      </c>
    </row>
    <row r="126">
      <c r="A126" s="8" t="inlineStr">
        <is>
          <t>GR-0122</t>
        </is>
      </c>
      <c r="B126" s="8">
        <f>'04_SCOPE_CLASSIFICATION'!A12</f>
        <v/>
      </c>
      <c r="C126" s="8">
        <f>'04_SCOPE_CLASSIFICATION'!B12</f>
        <v/>
      </c>
      <c r="D126" s="8">
        <f>'04_SCOPE_CLASSIFICATION'!D12</f>
        <v/>
      </c>
      <c r="E126" s="8">
        <f>'04_SCOPE_CLASSIFICATION'!E12</f>
        <v/>
      </c>
      <c r="F126" s="8" t="inlineStr">
        <is>
          <t>AZC-TRANS</t>
        </is>
      </c>
      <c r="G126" s="8" t="inlineStr">
        <is>
          <t>Transparency &amp; Information</t>
        </is>
      </c>
      <c r="H126" s="8">
        <f>IF('04_SCOPE_CLASSIFICATION'!B12="","NOT CONFIGURED",IF(OR('04_SCOPE_CLASSIFICATION'!R12="Required",AND(OR('04_SCOPE_CLASSIFICATION'!O12="High-risk — Annex III",'04_SCOPE_CLASSIFICATION'!O12="High-risk — Annex I"),'04_SCOPE_CLASSIFICATION'!H12="Yes")),IF(E126="Parent dossier","REQUIRED — parent dossier",IF(E126="Separate dossier","REQUIRED — separate object",IF(E126="Component-scoped controls","REQUIRED — component-scoped",IF(E126="Shared parent controls","SHARED — parent dossier",IF(E126="Not separately assessed","SCREEN / HANDOFF — confirm parent coverage","NEEDS ASSESSMENT — dossier mode"))))),IF(AND(OR('04_SCOPE_CLASSIFICATION'!O12="High-risk — Annex III",'04_SCOPE_CLASSIFICATION'!O12="High-risk — Annex I"),'04_SCOPE_CLASSIFICATION'!I12="Yes",'04_SCOPE_CLASSIFICATION'!H12&lt;&gt;"Yes"),"SCREEN / HANDOFF — obtain provider Article 13 information",IF(OR('04_SCOPE_CLASSIFICATION'!R12="Needs assessment",'04_SCOPE_CLASSIFICATION'!O12="Needs assessment"),"NEEDS ASSESSMENT",IF('04_SCOPE_CLASSIFICATION'!R12="Potential exception / reduced disclosure","CONDITIONAL — exception / reduced disclosure evidence","NOT APPLICABLE")))))</f>
        <v/>
      </c>
      <c r="I126" s="8" t="inlineStr">
        <is>
          <t>Article 13 provider info + Article 50 transparency.</t>
        </is>
      </c>
      <c r="J126" s="8" t="inlineStr">
        <is>
          <t>Articles 13,50</t>
        </is>
      </c>
      <c r="K126" s="8" t="inlineStr">
        <is>
          <t>AZComply_Transparency_Information_Control_Workbook_2026-09-05.xlsx</t>
        </is>
      </c>
      <c r="L126" s="131" t="str"/>
      <c r="M126" s="131" t="inlineStr">
        <is>
          <t>Not started</t>
        </is>
      </c>
      <c r="N126" s="131" t="str"/>
      <c r="O126" s="131" t="str"/>
      <c r="P126" s="131" t="n"/>
      <c r="Q126" s="131" t="n"/>
      <c r="R126" s="136">
        <f>IF(B126="","",IF(OR(LEFT(H126,8)="REQUIRED",LEFT(H126,6)="SHARED"),IF(L126="","MISSING — pack instance ID",IF(P126="","MISSING — pack instance reference",IF(OR(H126="REQUIRED — component-scoped",LEFT(H126,6)="SHARED"),IF(Q126="","MISSING — explicit covered-object list",IF(ISNUMBER(SEARCH(B126,Q126)),"COVERED — exact shared/component route","MISSING — object not named in covered-object list")),IF(COUNTIF($L$5:$L$2000,L126)&gt;1,"BLOCK — duplicate instance ID on non-shared route","COVERED — exact route")))),IF(OR(LEFT(H126,18)="SCREEN / HANDOFF",LEFT(H126,11)="CONDITIONAL",LEFT(H126,5)="BLOCK"),"HANDOFF / CONDITIONAL — no instance coverage claim",IF(LEFT(H126,16)="NEEDS ASSESSMENT","NEEDS ASSESSMENT","N/A"))))</f>
        <v/>
      </c>
      <c r="S126" s="136">
        <f>IF(OR(B126="",F126=""),"",B126&amp;"|"&amp;F126)</f>
        <v/>
      </c>
    </row>
    <row r="127">
      <c r="A127" s="8" t="inlineStr">
        <is>
          <t>GR-0123</t>
        </is>
      </c>
      <c r="B127" s="8">
        <f>'04_SCOPE_CLASSIFICATION'!A12</f>
        <v/>
      </c>
      <c r="C127" s="8">
        <f>'04_SCOPE_CLASSIFICATION'!B12</f>
        <v/>
      </c>
      <c r="D127" s="8">
        <f>'04_SCOPE_CLASSIFICATION'!D12</f>
        <v/>
      </c>
      <c r="E127" s="8">
        <f>'04_SCOPE_CLASSIFICATION'!E12</f>
        <v/>
      </c>
      <c r="F127" s="8" t="inlineStr">
        <is>
          <t>AZC-DEP</t>
        </is>
      </c>
      <c r="G127" s="8" t="inlineStr">
        <is>
          <t>Deployer Obligations</t>
        </is>
      </c>
      <c r="H127" s="8">
        <f>IF('04_SCOPE_CLASSIFICATION'!B12="","NOT CONFIGURED",IF(AND('04_SCOPE_CLASSIFICATION'!I12="Yes",OR('04_SCOPE_CLASSIFICATION'!O12="High-risk — Annex III",'04_SCOPE_CLASSIFICATION'!O12="High-risk — Annex I")),IF(E127="Parent dossier","REQUIRED — parent dossier",IF(E127="Separate dossier","REQUIRED — separate object",IF(E127="Component-scoped controls","REQUIRED — component-scoped",IF(E127="Shared parent controls","SHARED — parent dossier",IF(E127="Not separately assessed","SCREEN / HANDOFF — confirm parent coverage","NEEDS ASSESSMENT — dossier mode"))))),IF(OR('04_SCOPE_CLASSIFICATION'!I12="Needs assessment",'04_SCOPE_CLASSIFICATION'!O12="Needs assessment"),"NEEDS ASSESSMENT","NOT APPLICABLE")))</f>
        <v/>
      </c>
      <c r="I127" s="8" t="inlineStr">
        <is>
          <t>High-risk deployer duties.</t>
        </is>
      </c>
      <c r="J127" s="8" t="inlineStr">
        <is>
          <t>Article 26</t>
        </is>
      </c>
      <c r="K127" s="8" t="inlineStr">
        <is>
          <t>AZComply_Deployer_Obligations_Control_Workbook_2026-09-04.xlsx</t>
        </is>
      </c>
      <c r="L127" s="131" t="str"/>
      <c r="M127" s="131" t="inlineStr">
        <is>
          <t>Not started</t>
        </is>
      </c>
      <c r="N127" s="131" t="str"/>
      <c r="O127" s="131" t="str"/>
      <c r="P127" s="131" t="n"/>
      <c r="Q127" s="131" t="n"/>
      <c r="R127" s="136">
        <f>IF(B127="","",IF(OR(LEFT(H127,8)="REQUIRED",LEFT(H127,6)="SHARED"),IF(L127="","MISSING — pack instance ID",IF(P127="","MISSING — pack instance reference",IF(OR(H127="REQUIRED — component-scoped",LEFT(H127,6)="SHARED"),IF(Q127="","MISSING — explicit covered-object list",IF(ISNUMBER(SEARCH(B127,Q127)),"COVERED — exact shared/component route","MISSING — object not named in covered-object list")),IF(COUNTIF($L$5:$L$2000,L127)&gt;1,"BLOCK — duplicate instance ID on non-shared route","COVERED — exact route")))),IF(OR(LEFT(H127,18)="SCREEN / HANDOFF",LEFT(H127,11)="CONDITIONAL",LEFT(H127,5)="BLOCK"),"HANDOFF / CONDITIONAL — no instance coverage claim",IF(LEFT(H127,16)="NEEDS ASSESSMENT","NEEDS ASSESSMENT","N/A"))))</f>
        <v/>
      </c>
      <c r="S127" s="136">
        <f>IF(OR(B127="",F127=""),"",B127&amp;"|"&amp;F127)</f>
        <v/>
      </c>
    </row>
    <row r="128">
      <c r="A128" s="8" t="inlineStr">
        <is>
          <t>GR-0124</t>
        </is>
      </c>
      <c r="B128" s="8">
        <f>'04_SCOPE_CLASSIFICATION'!A12</f>
        <v/>
      </c>
      <c r="C128" s="8">
        <f>'04_SCOPE_CLASSIFICATION'!B12</f>
        <v/>
      </c>
      <c r="D128" s="8">
        <f>'04_SCOPE_CLASSIFICATION'!D12</f>
        <v/>
      </c>
      <c r="E128" s="8">
        <f>'04_SCOPE_CLASSIFICATION'!E12</f>
        <v/>
      </c>
      <c r="F128" s="8" t="inlineStr">
        <is>
          <t>AZC-HO</t>
        </is>
      </c>
      <c r="G128" s="8" t="inlineStr">
        <is>
          <t>Human Oversight</t>
        </is>
      </c>
      <c r="H128" s="8">
        <f>IF('04_SCOPE_CLASSIFICATION'!B12="","NOT CONFIGURED",IF(AND(OR('04_SCOPE_CLASSIFICATION'!O12="High-risk — Annex III",'04_SCOPE_CLASSIFICATION'!O12="High-risk — Annex I"),OR('04_SCOPE_CLASSIFICATION'!H12="Yes",'04_SCOPE_CLASSIFICATION'!I12="Yes")),IF(E128="Parent dossier","REQUIRED — parent dossier",IF(E128="Separate dossier","REQUIRED — separate object",IF(E128="Component-scoped controls","REQUIRED — component-scoped",IF(E128="Shared parent controls","SHARED — parent dossier",IF(E128="Not separately assessed","SCREEN / HANDOFF — confirm parent coverage","NEEDS ASSESSMENT — dossier mode"))))),IF('04_SCOPE_CLASSIFICATION'!O12="Needs assessment","NEEDS ASSESSMENT","NOT APPLICABLE")))</f>
        <v/>
      </c>
      <c r="I128" s="8" t="inlineStr">
        <is>
          <t>High-risk provider/deployer human oversight.</t>
        </is>
      </c>
      <c r="J128" s="8" t="inlineStr">
        <is>
          <t>Articles 14,26(2)</t>
        </is>
      </c>
      <c r="K128" s="8" t="inlineStr">
        <is>
          <t>AZComply_Human_Oversight_Control_Workbook_2026-09-04.xlsx</t>
        </is>
      </c>
      <c r="L128" s="131" t="str"/>
      <c r="M128" s="131" t="inlineStr">
        <is>
          <t>Not started</t>
        </is>
      </c>
      <c r="N128" s="131" t="str"/>
      <c r="O128" s="131" t="str"/>
      <c r="P128" s="131" t="n"/>
      <c r="Q128" s="131" t="n"/>
      <c r="R128" s="136">
        <f>IF(B128="","",IF(OR(LEFT(H128,8)="REQUIRED",LEFT(H128,6)="SHARED"),IF(L128="","MISSING — pack instance ID",IF(P128="","MISSING — pack instance reference",IF(OR(H128="REQUIRED — component-scoped",LEFT(H128,6)="SHARED"),IF(Q128="","MISSING — explicit covered-object list",IF(ISNUMBER(SEARCH(B128,Q128)),"COVERED — exact shared/component route","MISSING — object not named in covered-object list")),IF(COUNTIF($L$5:$L$2000,L128)&gt;1,"BLOCK — duplicate instance ID on non-shared route","COVERED — exact route")))),IF(OR(LEFT(H128,18)="SCREEN / HANDOFF",LEFT(H128,11)="CONDITIONAL",LEFT(H128,5)="BLOCK"),"HANDOFF / CONDITIONAL — no instance coverage claim",IF(LEFT(H128,16)="NEEDS ASSESSMENT","NEEDS ASSESSMENT","N/A"))))</f>
        <v/>
      </c>
      <c r="S128" s="136">
        <f>IF(OR(B128="",F128=""),"",B128&amp;"|"&amp;F128)</f>
        <v/>
      </c>
    </row>
    <row r="129">
      <c r="A129" s="8" t="inlineStr">
        <is>
          <t>GR-0125</t>
        </is>
      </c>
      <c r="B129" s="8">
        <f>'04_SCOPE_CLASSIFICATION'!A12</f>
        <v/>
      </c>
      <c r="C129" s="8">
        <f>'04_SCOPE_CLASSIFICATION'!B12</f>
        <v/>
      </c>
      <c r="D129" s="8">
        <f>'04_SCOPE_CLASSIFICATION'!D12</f>
        <v/>
      </c>
      <c r="E129" s="8">
        <f>'04_SCOPE_CLASSIFICATION'!E12</f>
        <v/>
      </c>
      <c r="F129" s="8" t="inlineStr">
        <is>
          <t>AZC-RISK</t>
        </is>
      </c>
      <c r="G129" s="8" t="inlineStr">
        <is>
          <t>Risk Management System</t>
        </is>
      </c>
      <c r="H129" s="8">
        <f>IF('04_SCOPE_CLASSIFICATION'!B12="","NOT CONFIGURED",IF(OR('04_SCOPE_CLASSIFICATION'!O12="High-risk — Annex III",'04_SCOPE_CLASSIFICATION'!O12="High-risk — Annex I"),IF('04_SCOPE_CLASSIFICATION'!H12="Yes",IF(E129="Parent dossier","REQUIRED — parent dossier",IF(E129="Separate dossier","REQUIRED — separate object",IF(E129="Component-scoped controls","REQUIRED — component-scoped",IF(E129="Shared parent controls","SHARED — parent dossier",IF(E129="Not separately assessed","SCREEN / HANDOFF — confirm parent coverage","NEEDS ASSESSMENT — dossier mode"))))),IF('04_SCOPE_CLASSIFICATION'!I12="Yes","SCREEN / HANDOFF — provider-side evidence required",IF('04_SCOPE_CLASSIFICATION'!H12="Needs assessment","NEEDS ASSESSMENT — provider role","SCREEN / HANDOFF — identify responsible provider"))),IF('04_SCOPE_CLASSIFICATION'!O12="Needs assessment","NEEDS ASSESSMENT","NOT APPLICABLE")))</f>
        <v/>
      </c>
      <c r="I129" s="8" t="inlineStr">
        <is>
          <t>Provider-side high-risk pack; deployer uses handoff/provider evidence.</t>
        </is>
      </c>
      <c r="J129" s="8" t="inlineStr">
        <is>
          <t>Article 9</t>
        </is>
      </c>
      <c r="K129" s="8" t="inlineStr">
        <is>
          <t>AZComply_Risk_Management_System_Control_Workbook_2026-09-04.xlsx</t>
        </is>
      </c>
      <c r="L129" s="131" t="str"/>
      <c r="M129" s="131" t="inlineStr">
        <is>
          <t>Not started</t>
        </is>
      </c>
      <c r="N129" s="131" t="str"/>
      <c r="O129" s="131" t="str"/>
      <c r="P129" s="131" t="n"/>
      <c r="Q129" s="131" t="n"/>
      <c r="R129" s="136">
        <f>IF(B129="","",IF(OR(LEFT(H129,8)="REQUIRED",LEFT(H129,6)="SHARED"),IF(L129="","MISSING — pack instance ID",IF(P129="","MISSING — pack instance reference",IF(OR(H129="REQUIRED — component-scoped",LEFT(H129,6)="SHARED"),IF(Q129="","MISSING — explicit covered-object list",IF(ISNUMBER(SEARCH(B129,Q129)),"COVERED — exact shared/component route","MISSING — object not named in covered-object list")),IF(COUNTIF($L$5:$L$2000,L129)&gt;1,"BLOCK — duplicate instance ID on non-shared route","COVERED — exact route")))),IF(OR(LEFT(H129,18)="SCREEN / HANDOFF",LEFT(H129,11)="CONDITIONAL",LEFT(H129,5)="BLOCK"),"HANDOFF / CONDITIONAL — no instance coverage claim",IF(LEFT(H129,16)="NEEDS ASSESSMENT","NEEDS ASSESSMENT","N/A"))))</f>
        <v/>
      </c>
      <c r="S129" s="136">
        <f>IF(OR(B129="",F129=""),"",B129&amp;"|"&amp;F129)</f>
        <v/>
      </c>
    </row>
    <row r="130">
      <c r="A130" s="8" t="inlineStr">
        <is>
          <t>GR-0126</t>
        </is>
      </c>
      <c r="B130" s="8">
        <f>'04_SCOPE_CLASSIFICATION'!A12</f>
        <v/>
      </c>
      <c r="C130" s="8">
        <f>'04_SCOPE_CLASSIFICATION'!B12</f>
        <v/>
      </c>
      <c r="D130" s="8">
        <f>'04_SCOPE_CLASSIFICATION'!D12</f>
        <v/>
      </c>
      <c r="E130" s="8">
        <f>'04_SCOPE_CLASSIFICATION'!E12</f>
        <v/>
      </c>
      <c r="F130" s="8" t="inlineStr">
        <is>
          <t>AZC-DATA</t>
        </is>
      </c>
      <c r="G130" s="8" t="inlineStr">
        <is>
          <t>Data Governance</t>
        </is>
      </c>
      <c r="H130" s="8">
        <f>IF('04_SCOPE_CLASSIFICATION'!B12="","NOT CONFIGURED",IF(OR('04_SCOPE_CLASSIFICATION'!O12="High-risk — Annex III",'04_SCOPE_CLASSIFICATION'!O12="High-risk — Annex I"),IF('04_SCOPE_CLASSIFICATION'!H12="Yes",IF(E130="Parent dossier","REQUIRED — parent dossier",IF(E130="Separate dossier","REQUIRED — separate object",IF(E130="Component-scoped controls","REQUIRED — component-scoped",IF(E130="Shared parent controls","SHARED — parent dossier",IF(E130="Not separately assessed","SCREEN / HANDOFF — confirm parent coverage","NEEDS ASSESSMENT — dossier mode"))))),IF('04_SCOPE_CLASSIFICATION'!I12="Yes","SCREEN / HANDOFF — provider-side evidence required",IF('04_SCOPE_CLASSIFICATION'!H12="Needs assessment","NEEDS ASSESSMENT — provider role","SCREEN / HANDOFF — identify responsible provider"))),IF('04_SCOPE_CLASSIFICATION'!O12="Needs assessment","NEEDS ASSESSMENT","NOT APPLICABLE")))</f>
        <v/>
      </c>
      <c r="I130" s="8" t="inlineStr">
        <is>
          <t>Provider-side high-risk pack; deployer uses handoff/provider evidence.</t>
        </is>
      </c>
      <c r="J130" s="8" t="inlineStr">
        <is>
          <t>Article 10</t>
        </is>
      </c>
      <c r="K130" s="8" t="inlineStr">
        <is>
          <t>AZComply_Data_Governance_Control_Workbook_2026-09-04.xlsx</t>
        </is>
      </c>
      <c r="L130" s="131" t="str"/>
      <c r="M130" s="131" t="inlineStr">
        <is>
          <t>Not started</t>
        </is>
      </c>
      <c r="N130" s="131" t="str"/>
      <c r="O130" s="131" t="str"/>
      <c r="P130" s="131" t="n"/>
      <c r="Q130" s="131" t="n"/>
      <c r="R130" s="136">
        <f>IF(B130="","",IF(OR(LEFT(H130,8)="REQUIRED",LEFT(H130,6)="SHARED"),IF(L130="","MISSING — pack instance ID",IF(P130="","MISSING — pack instance reference",IF(OR(H130="REQUIRED — component-scoped",LEFT(H130,6)="SHARED"),IF(Q130="","MISSING — explicit covered-object list",IF(ISNUMBER(SEARCH(B130,Q130)),"COVERED — exact shared/component route","MISSING — object not named in covered-object list")),IF(COUNTIF($L$5:$L$2000,L130)&gt;1,"BLOCK — duplicate instance ID on non-shared route","COVERED — exact route")))),IF(OR(LEFT(H130,18)="SCREEN / HANDOFF",LEFT(H130,11)="CONDITIONAL",LEFT(H130,5)="BLOCK"),"HANDOFF / CONDITIONAL — no instance coverage claim",IF(LEFT(H130,16)="NEEDS ASSESSMENT","NEEDS ASSESSMENT","N/A"))))</f>
        <v/>
      </c>
      <c r="S130" s="136">
        <f>IF(OR(B130="",F130=""),"",B130&amp;"|"&amp;F130)</f>
        <v/>
      </c>
    </row>
    <row r="131">
      <c r="A131" s="8" t="inlineStr">
        <is>
          <t>GR-0127</t>
        </is>
      </c>
      <c r="B131" s="8">
        <f>'04_SCOPE_CLASSIFICATION'!A12</f>
        <v/>
      </c>
      <c r="C131" s="8">
        <f>'04_SCOPE_CLASSIFICATION'!B12</f>
        <v/>
      </c>
      <c r="D131" s="8">
        <f>'04_SCOPE_CLASSIFICATION'!D12</f>
        <v/>
      </c>
      <c r="E131" s="8">
        <f>'04_SCOPE_CLASSIFICATION'!E12</f>
        <v/>
      </c>
      <c r="F131" s="8" t="inlineStr">
        <is>
          <t>AZC-TECH</t>
        </is>
      </c>
      <c r="G131" s="8" t="inlineStr">
        <is>
          <t>Technical Documentation</t>
        </is>
      </c>
      <c r="H131" s="8">
        <f>IF('04_SCOPE_CLASSIFICATION'!B12="","NOT CONFIGURED",IF(OR('04_SCOPE_CLASSIFICATION'!O12="High-risk — Annex III",'04_SCOPE_CLASSIFICATION'!O12="High-risk — Annex I"),IF('04_SCOPE_CLASSIFICATION'!H12="Yes",IF(E131="Parent dossier","REQUIRED — parent dossier",IF(E131="Separate dossier","REQUIRED — separate object",IF(E131="Component-scoped controls","REQUIRED — component-scoped",IF(E131="Shared parent controls","SHARED — parent dossier",IF(E131="Not separately assessed","SCREEN / HANDOFF — confirm parent coverage","NEEDS ASSESSMENT — dossier mode"))))),IF('04_SCOPE_CLASSIFICATION'!I12="Yes","SCREEN / HANDOFF — provider-side evidence required",IF('04_SCOPE_CLASSIFICATION'!H12="Needs assessment","NEEDS ASSESSMENT — provider role","SCREEN / HANDOFF — identify responsible provider"))),IF('04_SCOPE_CLASSIFICATION'!O12="Needs assessment","NEEDS ASSESSMENT","NOT APPLICABLE")))</f>
        <v/>
      </c>
      <c r="I131" s="8" t="inlineStr">
        <is>
          <t>Provider-side high-risk pack; deployer uses handoff/provider evidence.</t>
        </is>
      </c>
      <c r="J131" s="8" t="inlineStr">
        <is>
          <t>Article 11 / Annex IV</t>
        </is>
      </c>
      <c r="K131" s="8" t="inlineStr">
        <is>
          <t>AZComply_Technical_Documentation_Control_Workbook_2026-09-04.xlsx</t>
        </is>
      </c>
      <c r="L131" s="131" t="str"/>
      <c r="M131" s="131" t="inlineStr">
        <is>
          <t>Not started</t>
        </is>
      </c>
      <c r="N131" s="131" t="str"/>
      <c r="O131" s="131" t="str"/>
      <c r="P131" s="131" t="n"/>
      <c r="Q131" s="131" t="n"/>
      <c r="R131" s="136">
        <f>IF(B131="","",IF(OR(LEFT(H131,8)="REQUIRED",LEFT(H131,6)="SHARED"),IF(L131="","MISSING — pack instance ID",IF(P131="","MISSING — pack instance reference",IF(OR(H131="REQUIRED — component-scoped",LEFT(H131,6)="SHARED"),IF(Q131="","MISSING — explicit covered-object list",IF(ISNUMBER(SEARCH(B131,Q131)),"COVERED — exact shared/component route","MISSING — object not named in covered-object list")),IF(COUNTIF($L$5:$L$2000,L131)&gt;1,"BLOCK — duplicate instance ID on non-shared route","COVERED — exact route")))),IF(OR(LEFT(H131,18)="SCREEN / HANDOFF",LEFT(H131,11)="CONDITIONAL",LEFT(H131,5)="BLOCK"),"HANDOFF / CONDITIONAL — no instance coverage claim",IF(LEFT(H131,16)="NEEDS ASSESSMENT","NEEDS ASSESSMENT","N/A"))))</f>
        <v/>
      </c>
      <c r="S131" s="136">
        <f>IF(OR(B131="",F131=""),"",B131&amp;"|"&amp;F131)</f>
        <v/>
      </c>
    </row>
    <row r="132">
      <c r="A132" s="8" t="inlineStr">
        <is>
          <t>GR-0128</t>
        </is>
      </c>
      <c r="B132" s="8">
        <f>'04_SCOPE_CLASSIFICATION'!A12</f>
        <v/>
      </c>
      <c r="C132" s="8">
        <f>'04_SCOPE_CLASSIFICATION'!B12</f>
        <v/>
      </c>
      <c r="D132" s="8">
        <f>'04_SCOPE_CLASSIFICATION'!D12</f>
        <v/>
      </c>
      <c r="E132" s="8">
        <f>'04_SCOPE_CLASSIFICATION'!E12</f>
        <v/>
      </c>
      <c r="F132" s="8" t="inlineStr">
        <is>
          <t>AZC-QMS</t>
        </is>
      </c>
      <c r="G132" s="8" t="inlineStr">
        <is>
          <t>Quality Management System</t>
        </is>
      </c>
      <c r="H132" s="8">
        <f>IF('04_SCOPE_CLASSIFICATION'!B12="","NOT CONFIGURED",IF(OR('04_SCOPE_CLASSIFICATION'!O12="High-risk — Annex III",'04_SCOPE_CLASSIFICATION'!O12="High-risk — Annex I"),IF('04_SCOPE_CLASSIFICATION'!H12="Yes",IF(E132="Parent dossier","REQUIRED — parent dossier",IF(E132="Separate dossier","REQUIRED — separate object",IF(E132="Component-scoped controls","REQUIRED — component-scoped",IF(E132="Shared parent controls","SHARED — parent dossier",IF(E132="Not separately assessed","SCREEN / HANDOFF — confirm parent coverage","NEEDS ASSESSMENT — dossier mode"))))),IF('04_SCOPE_CLASSIFICATION'!I12="Yes","SCREEN / HANDOFF — provider-side evidence required",IF('04_SCOPE_CLASSIFICATION'!H12="Needs assessment","NEEDS ASSESSMENT — provider role","SCREEN / HANDOFF — identify responsible provider"))),IF('04_SCOPE_CLASSIFICATION'!O12="Needs assessment","NEEDS ASSESSMENT","NOT APPLICABLE")))</f>
        <v/>
      </c>
      <c r="I132" s="8" t="inlineStr">
        <is>
          <t>Provider-side high-risk pack; deployer uses handoff/provider evidence.</t>
        </is>
      </c>
      <c r="J132" s="8" t="inlineStr">
        <is>
          <t>Article 17</t>
        </is>
      </c>
      <c r="K132" s="8" t="inlineStr">
        <is>
          <t>AZComply_Quality_Management_System_Control_Workbook_2026-09-04.xlsx</t>
        </is>
      </c>
      <c r="L132" s="131" t="str"/>
      <c r="M132" s="131" t="inlineStr">
        <is>
          <t>Not started</t>
        </is>
      </c>
      <c r="N132" s="131" t="str"/>
      <c r="O132" s="131" t="str"/>
      <c r="P132" s="131" t="n"/>
      <c r="Q132" s="131" t="n"/>
      <c r="R132" s="136">
        <f>IF(B132="","",IF(OR(LEFT(H132,8)="REQUIRED",LEFT(H132,6)="SHARED"),IF(L132="","MISSING — pack instance ID",IF(P132="","MISSING — pack instance reference",IF(OR(H132="REQUIRED — component-scoped",LEFT(H132,6)="SHARED"),IF(Q132="","MISSING — explicit covered-object list",IF(ISNUMBER(SEARCH(B132,Q132)),"COVERED — exact shared/component route","MISSING — object not named in covered-object list")),IF(COUNTIF($L$5:$L$2000,L132)&gt;1,"BLOCK — duplicate instance ID on non-shared route","COVERED — exact route")))),IF(OR(LEFT(H132,18)="SCREEN / HANDOFF",LEFT(H132,11)="CONDITIONAL",LEFT(H132,5)="BLOCK"),"HANDOFF / CONDITIONAL — no instance coverage claim",IF(LEFT(H132,16)="NEEDS ASSESSMENT","NEEDS ASSESSMENT","N/A"))))</f>
        <v/>
      </c>
      <c r="S132" s="136">
        <f>IF(OR(B132="",F132=""),"",B132&amp;"|"&amp;F132)</f>
        <v/>
      </c>
    </row>
    <row r="133">
      <c r="A133" s="8" t="inlineStr">
        <is>
          <t>GR-0129</t>
        </is>
      </c>
      <c r="B133" s="8">
        <f>'04_SCOPE_CLASSIFICATION'!A12</f>
        <v/>
      </c>
      <c r="C133" s="8">
        <f>'04_SCOPE_CLASSIFICATION'!B12</f>
        <v/>
      </c>
      <c r="D133" s="8">
        <f>'04_SCOPE_CLASSIFICATION'!D12</f>
        <v/>
      </c>
      <c r="E133" s="8">
        <f>'04_SCOPE_CLASSIFICATION'!E12</f>
        <v/>
      </c>
      <c r="F133" s="8" t="inlineStr">
        <is>
          <t>AZC-ARS</t>
        </is>
      </c>
      <c r="G133" s="8" t="inlineStr">
        <is>
          <t>Accuracy, Robustness &amp; Cybersecurity</t>
        </is>
      </c>
      <c r="H133" s="8">
        <f>IF('04_SCOPE_CLASSIFICATION'!B12="","NOT CONFIGURED",IF(OR('04_SCOPE_CLASSIFICATION'!O12="High-risk — Annex III",'04_SCOPE_CLASSIFICATION'!O12="High-risk — Annex I"),IF('04_SCOPE_CLASSIFICATION'!H12="Yes",IF(E133="Parent dossier","REQUIRED — parent dossier",IF(E133="Separate dossier","REQUIRED — separate object",IF(E133="Component-scoped controls","REQUIRED — component-scoped",IF(E133="Shared parent controls","SHARED — parent dossier",IF(E133="Not separately assessed","SCREEN / HANDOFF — confirm parent coverage","NEEDS ASSESSMENT — dossier mode"))))),IF('04_SCOPE_CLASSIFICATION'!I12="Yes","SCREEN / HANDOFF — provider-side evidence required",IF('04_SCOPE_CLASSIFICATION'!H12="Needs assessment","NEEDS ASSESSMENT — provider role","SCREEN / HANDOFF — identify responsible provider"))),IF('04_SCOPE_CLASSIFICATION'!O12="Needs assessment","NEEDS ASSESSMENT","NOT APPLICABLE")))</f>
        <v/>
      </c>
      <c r="I133" s="8" t="inlineStr">
        <is>
          <t>Provider-side high-risk pack; deployer uses handoff/provider evidence.</t>
        </is>
      </c>
      <c r="J133" s="8" t="inlineStr">
        <is>
          <t>Article 15</t>
        </is>
      </c>
      <c r="K133" s="8" t="inlineStr">
        <is>
          <t>AZComply_Accuracy_Robustness_Cybersecurity_Control_Workbook_2026-09-04.xlsx</t>
        </is>
      </c>
      <c r="L133" s="131" t="str"/>
      <c r="M133" s="131" t="inlineStr">
        <is>
          <t>Not started</t>
        </is>
      </c>
      <c r="N133" s="131" t="str"/>
      <c r="O133" s="131" t="str"/>
      <c r="P133" s="131" t="n"/>
      <c r="Q133" s="131" t="n"/>
      <c r="R133" s="136">
        <f>IF(B133="","",IF(OR(LEFT(H133,8)="REQUIRED",LEFT(H133,6)="SHARED"),IF(L133="","MISSING — pack instance ID",IF(P133="","MISSING — pack instance reference",IF(OR(H133="REQUIRED — component-scoped",LEFT(H133,6)="SHARED"),IF(Q133="","MISSING — explicit covered-object list",IF(ISNUMBER(SEARCH(B133,Q133)),"COVERED — exact shared/component route","MISSING — object not named in covered-object list")),IF(COUNTIF($L$5:$L$2000,L133)&gt;1,"BLOCK — duplicate instance ID on non-shared route","COVERED — exact route")))),IF(OR(LEFT(H133,18)="SCREEN / HANDOFF",LEFT(H133,11)="CONDITIONAL",LEFT(H133,5)="BLOCK"),"HANDOFF / CONDITIONAL — no instance coverage claim",IF(LEFT(H133,16)="NEEDS ASSESSMENT","NEEDS ASSESSMENT","N/A"))))</f>
        <v/>
      </c>
      <c r="S133" s="136">
        <f>IF(OR(B133="",F133=""),"",B133&amp;"|"&amp;F133)</f>
        <v/>
      </c>
    </row>
    <row r="134">
      <c r="A134" s="8" t="inlineStr">
        <is>
          <t>GR-0130</t>
        </is>
      </c>
      <c r="B134" s="8">
        <f>'04_SCOPE_CLASSIFICATION'!A12</f>
        <v/>
      </c>
      <c r="C134" s="8">
        <f>'04_SCOPE_CLASSIFICATION'!B12</f>
        <v/>
      </c>
      <c r="D134" s="8">
        <f>'04_SCOPE_CLASSIFICATION'!D12</f>
        <v/>
      </c>
      <c r="E134" s="8">
        <f>'04_SCOPE_CLASSIFICATION'!E12</f>
        <v/>
      </c>
      <c r="F134" s="8" t="inlineStr">
        <is>
          <t>AZC-LOG</t>
        </is>
      </c>
      <c r="G134" s="8" t="inlineStr">
        <is>
          <t>Logging &amp; Record-Keeping</t>
        </is>
      </c>
      <c r="H134" s="8">
        <f>IF('04_SCOPE_CLASSIFICATION'!B12="","NOT CONFIGURED",IF(AND(OR('04_SCOPE_CLASSIFICATION'!O12="High-risk — Annex III",'04_SCOPE_CLASSIFICATION'!O12="High-risk — Annex I"),OR('04_SCOPE_CLASSIFICATION'!H12="Yes",'04_SCOPE_CLASSIFICATION'!I12="Yes")),IF(E134="Parent dossier","REQUIRED — parent dossier",IF(E134="Separate dossier","REQUIRED — separate object",IF(E134="Component-scoped controls","REQUIRED — component-scoped",IF(E134="Shared parent controls","SHARED — parent dossier",IF(E134="Not separately assessed","SCREEN / HANDOFF — confirm parent coverage","NEEDS ASSESSMENT — dossier mode"))))),IF('04_SCOPE_CLASSIFICATION'!O12="Needs assessment","NEEDS ASSESSMENT","NOT APPLICABLE")))</f>
        <v/>
      </c>
      <c r="I134" s="8" t="inlineStr">
        <is>
          <t>High-risk logging spans provider/deployer roles.</t>
        </is>
      </c>
      <c r="J134" s="8" t="inlineStr">
        <is>
          <t>Articles 12,19,26</t>
        </is>
      </c>
      <c r="K134" s="8" t="inlineStr">
        <is>
          <t>AZComply_Logging_Record_Keeping_Control_Workbook_2026-09-05.xlsx</t>
        </is>
      </c>
      <c r="L134" s="131" t="str"/>
      <c r="M134" s="131" t="inlineStr">
        <is>
          <t>Not started</t>
        </is>
      </c>
      <c r="N134" s="131" t="str"/>
      <c r="O134" s="131" t="str"/>
      <c r="P134" s="131" t="n"/>
      <c r="Q134" s="131" t="n"/>
      <c r="R134" s="136">
        <f>IF(B134="","",IF(OR(LEFT(H134,8)="REQUIRED",LEFT(H134,6)="SHARED"),IF(L134="","MISSING — pack instance ID",IF(P134="","MISSING — pack instance reference",IF(OR(H134="REQUIRED — component-scoped",LEFT(H134,6)="SHARED"),IF(Q134="","MISSING — explicit covered-object list",IF(ISNUMBER(SEARCH(B134,Q134)),"COVERED — exact shared/component route","MISSING — object not named in covered-object list")),IF(COUNTIF($L$5:$L$2000,L134)&gt;1,"BLOCK — duplicate instance ID on non-shared route","COVERED — exact route")))),IF(OR(LEFT(H134,18)="SCREEN / HANDOFF",LEFT(H134,11)="CONDITIONAL",LEFT(H134,5)="BLOCK"),"HANDOFF / CONDITIONAL — no instance coverage claim",IF(LEFT(H134,16)="NEEDS ASSESSMENT","NEEDS ASSESSMENT","N/A"))))</f>
        <v/>
      </c>
      <c r="S134" s="136">
        <f>IF(OR(B134="",F134=""),"",B134&amp;"|"&amp;F134)</f>
        <v/>
      </c>
    </row>
    <row r="135">
      <c r="A135" s="8" t="inlineStr">
        <is>
          <t>GR-0131</t>
        </is>
      </c>
      <c r="B135" s="8">
        <f>'04_SCOPE_CLASSIFICATION'!A12</f>
        <v/>
      </c>
      <c r="C135" s="8">
        <f>'04_SCOPE_CLASSIFICATION'!B12</f>
        <v/>
      </c>
      <c r="D135" s="8">
        <f>'04_SCOPE_CLASSIFICATION'!D12</f>
        <v/>
      </c>
      <c r="E135" s="8">
        <f>'04_SCOPE_CLASSIFICATION'!E12</f>
        <v/>
      </c>
      <c r="F135" s="8" t="inlineStr">
        <is>
          <t>AZC-TRAIN</t>
        </is>
      </c>
      <c r="G135" s="8" t="inlineStr">
        <is>
          <t>AI Literacy, Training &amp; Competence</t>
        </is>
      </c>
      <c r="H135" s="8">
        <f>IF('04_SCOPE_CLASSIFICATION'!B12="","NOT CONFIGURED",IF('04_SCOPE_CLASSIFICATION'!W12="Required",IF(E135="Parent dossier","REQUIRED — parent dossier",IF(E135="Separate dossier","REQUIRED — separate object",IF(E135="Component-scoped controls","REQUIRED — component-scoped",IF(E135="Shared parent controls","SHARED — parent dossier",IF(E135="Not separately assessed","SCREEN / HANDOFF — confirm parent coverage","NEEDS ASSESSMENT — dossier mode"))))),IF('04_SCOPE_CLASSIFICATION'!W12="Needs assessment","NEEDS ASSESSMENT","NOT APPLICABLE")))</f>
        <v/>
      </c>
      <c r="I135" s="8" t="inlineStr">
        <is>
          <t>Article 4 / high-risk oversight training.</t>
        </is>
      </c>
      <c r="J135" s="8" t="inlineStr">
        <is>
          <t>Articles 4,26(2)</t>
        </is>
      </c>
      <c r="K135" s="8" t="inlineStr">
        <is>
          <t>AZComply_AI_Literacy_Training_Competence_Control_Workbook_2026-09-05.xlsx</t>
        </is>
      </c>
      <c r="L135" s="131" t="str"/>
      <c r="M135" s="131" t="inlineStr">
        <is>
          <t>Not started</t>
        </is>
      </c>
      <c r="N135" s="131" t="str"/>
      <c r="O135" s="131" t="str"/>
      <c r="P135" s="131" t="n"/>
      <c r="Q135" s="131" t="n"/>
      <c r="R135" s="136">
        <f>IF(B135="","",IF(OR(LEFT(H135,8)="REQUIRED",LEFT(H135,6)="SHARED"),IF(L135="","MISSING — pack instance ID",IF(P135="","MISSING — pack instance reference",IF(OR(H135="REQUIRED — component-scoped",LEFT(H135,6)="SHARED"),IF(Q135="","MISSING — explicit covered-object list",IF(ISNUMBER(SEARCH(B135,Q135)),"COVERED — exact shared/component route","MISSING — object not named in covered-object list")),IF(COUNTIF($L$5:$L$2000,L135)&gt;1,"BLOCK — duplicate instance ID on non-shared route","COVERED — exact route")))),IF(OR(LEFT(H135,18)="SCREEN / HANDOFF",LEFT(H135,11)="CONDITIONAL",LEFT(H135,5)="BLOCK"),"HANDOFF / CONDITIONAL — no instance coverage claim",IF(LEFT(H135,16)="NEEDS ASSESSMENT","NEEDS ASSESSMENT","N/A"))))</f>
        <v/>
      </c>
      <c r="S135" s="136">
        <f>IF(OR(B135="",F135=""),"",B135&amp;"|"&amp;F135)</f>
        <v/>
      </c>
    </row>
    <row r="136">
      <c r="A136" s="8" t="inlineStr">
        <is>
          <t>GR-0132</t>
        </is>
      </c>
      <c r="B136" s="8">
        <f>'04_SCOPE_CLASSIFICATION'!A12</f>
        <v/>
      </c>
      <c r="C136" s="8">
        <f>'04_SCOPE_CLASSIFICATION'!B12</f>
        <v/>
      </c>
      <c r="D136" s="8">
        <f>'04_SCOPE_CLASSIFICATION'!D12</f>
        <v/>
      </c>
      <c r="E136" s="8">
        <f>'04_SCOPE_CLASSIFICATION'!E12</f>
        <v/>
      </c>
      <c r="F136" s="8" t="inlineStr">
        <is>
          <t>AZC-FRIA</t>
        </is>
      </c>
      <c r="G136" s="8" t="inlineStr">
        <is>
          <t>Fundamental Rights Impact Assessment</t>
        </is>
      </c>
      <c r="H136" s="8">
        <f>IF('04_SCOPE_CLASSIFICATION'!B12="","NOT CONFIGURED",IF('04_SCOPE_CLASSIFICATION'!S12="Required",IF(E136="Parent dossier","REQUIRED — parent dossier",IF(E136="Separate dossier","REQUIRED — separate object",IF(E136="Component-scoped controls","REQUIRED — component-scoped",IF(E136="Shared parent controls","SHARED — parent dossier",IF(E136="Not separately assessed","SCREEN / HANDOFF — confirm parent coverage","NEEDS ASSESSMENT — dossier mode"))))),IF('04_SCOPE_CLASSIFICATION'!S12="Potentially reusable / exempt route","CONDITIONAL — reuse/exemption review",IF('04_SCOPE_CLASSIFICATION'!S12="Needs assessment","NEEDS ASSESSMENT","NOT APPLICABLE"))))</f>
        <v/>
      </c>
      <c r="I136" s="8" t="inlineStr">
        <is>
          <t>FRIA use/deployer route.</t>
        </is>
      </c>
      <c r="J136" s="8" t="inlineStr">
        <is>
          <t>Article 27 / Art.5(2)</t>
        </is>
      </c>
      <c r="K136" s="8" t="inlineStr">
        <is>
          <t>AZComply_Fundamental_Rights_Impact_Assessment_Control_Workbook_2026-09-05.xlsx</t>
        </is>
      </c>
      <c r="L136" s="131" t="str"/>
      <c r="M136" s="131" t="inlineStr">
        <is>
          <t>Not started</t>
        </is>
      </c>
      <c r="N136" s="131" t="str"/>
      <c r="O136" s="131" t="str"/>
      <c r="P136" s="131" t="n"/>
      <c r="Q136" s="131" t="n"/>
      <c r="R136" s="136">
        <f>IF(B136="","",IF(OR(LEFT(H136,8)="REQUIRED",LEFT(H136,6)="SHARED"),IF(L136="","MISSING — pack instance ID",IF(P136="","MISSING — pack instance reference",IF(OR(H136="REQUIRED — component-scoped",LEFT(H136,6)="SHARED"),IF(Q136="","MISSING — explicit covered-object list",IF(ISNUMBER(SEARCH(B136,Q136)),"COVERED — exact shared/component route","MISSING — object not named in covered-object list")),IF(COUNTIF($L$5:$L$2000,L136)&gt;1,"BLOCK — duplicate instance ID on non-shared route","COVERED — exact route")))),IF(OR(LEFT(H136,18)="SCREEN / HANDOFF",LEFT(H136,11)="CONDITIONAL",LEFT(H136,5)="BLOCK"),"HANDOFF / CONDITIONAL — no instance coverage claim",IF(LEFT(H136,16)="NEEDS ASSESSMENT","NEEDS ASSESSMENT","N/A"))))</f>
        <v/>
      </c>
      <c r="S136" s="136">
        <f>IF(OR(B136="",F136=""),"",B136&amp;"|"&amp;F136)</f>
        <v/>
      </c>
    </row>
    <row r="137">
      <c r="A137" s="8" t="inlineStr">
        <is>
          <t>GR-0133</t>
        </is>
      </c>
      <c r="B137" s="8">
        <f>'04_SCOPE_CLASSIFICATION'!A12</f>
        <v/>
      </c>
      <c r="C137" s="8">
        <f>'04_SCOPE_CLASSIFICATION'!B12</f>
        <v/>
      </c>
      <c r="D137" s="8">
        <f>'04_SCOPE_CLASSIFICATION'!D12</f>
        <v/>
      </c>
      <c r="E137" s="8">
        <f>'04_SCOPE_CLASSIFICATION'!E12</f>
        <v/>
      </c>
      <c r="F137" s="8" t="inlineStr">
        <is>
          <t>AZC-REG</t>
        </is>
      </c>
      <c r="G137" s="8" t="inlineStr">
        <is>
          <t>EU AI Database Registration</t>
        </is>
      </c>
      <c r="H137" s="8">
        <f>IF('04_SCOPE_CLASSIFICATION'!B12="","NOT CONFIGURED",IF(LEFT('04_SCOPE_CLASSIFICATION'!T12,8)="Required",IF(E137="Parent dossier","REQUIRED — parent dossier",IF(E137="Separate dossier","REQUIRED — separate object",IF(E137="Component-scoped controls","REQUIRED — component-scoped",IF(E137="Shared parent controls","SHARED — parent dossier",IF(E137="Not separately assessed","SCREEN / HANDOFF — confirm parent coverage","NEEDS ASSESSMENT — dossier mode"))))),IF('04_SCOPE_CLASSIFICATION'!T12="Needs assessment","NEEDS ASSESSMENT","NOT APPLICABLE")))</f>
        <v/>
      </c>
      <c r="I137" s="8" t="inlineStr">
        <is>
          <t>EU/secure/national registration routing.</t>
        </is>
      </c>
      <c r="J137" s="8" t="inlineStr">
        <is>
          <t>Articles 49,71</t>
        </is>
      </c>
      <c r="K137" s="8" t="inlineStr">
        <is>
          <t>AZComply_EU_AI_Database_Registration_Control_Workbook_2026-09-05.xlsx</t>
        </is>
      </c>
      <c r="L137" s="131" t="str"/>
      <c r="M137" s="131" t="inlineStr">
        <is>
          <t>Not started</t>
        </is>
      </c>
      <c r="N137" s="131" t="str"/>
      <c r="O137" s="131" t="str"/>
      <c r="P137" s="131" t="n"/>
      <c r="Q137" s="131" t="n"/>
      <c r="R137" s="136">
        <f>IF(B137="","",IF(OR(LEFT(H137,8)="REQUIRED",LEFT(H137,6)="SHARED"),IF(L137="","MISSING — pack instance ID",IF(P137="","MISSING — pack instance reference",IF(OR(H137="REQUIRED — component-scoped",LEFT(H137,6)="SHARED"),IF(Q137="","MISSING — explicit covered-object list",IF(ISNUMBER(SEARCH(B137,Q137)),"COVERED — exact shared/component route","MISSING — object not named in covered-object list")),IF(COUNTIF($L$5:$L$2000,L137)&gt;1,"BLOCK — duplicate instance ID on non-shared route","COVERED — exact route")))),IF(OR(LEFT(H137,18)="SCREEN / HANDOFF",LEFT(H137,11)="CONDITIONAL",LEFT(H137,5)="BLOCK"),"HANDOFF / CONDITIONAL — no instance coverage claim",IF(LEFT(H137,16)="NEEDS ASSESSMENT","NEEDS ASSESSMENT","N/A"))))</f>
        <v/>
      </c>
      <c r="S137" s="136">
        <f>IF(OR(B137="",F137=""),"",B137&amp;"|"&amp;F137)</f>
        <v/>
      </c>
    </row>
    <row r="138">
      <c r="A138" s="8" t="inlineStr">
        <is>
          <t>GR-0134</t>
        </is>
      </c>
      <c r="B138" s="8">
        <f>'04_SCOPE_CLASSIFICATION'!A12</f>
        <v/>
      </c>
      <c r="C138" s="8">
        <f>'04_SCOPE_CLASSIFICATION'!B12</f>
        <v/>
      </c>
      <c r="D138" s="8">
        <f>'04_SCOPE_CLASSIFICATION'!D12</f>
        <v/>
      </c>
      <c r="E138" s="8">
        <f>'04_SCOPE_CLASSIFICATION'!E12</f>
        <v/>
      </c>
      <c r="F138" s="8" t="inlineStr">
        <is>
          <t>AZC-PMS</t>
        </is>
      </c>
      <c r="G138" s="8" t="inlineStr">
        <is>
          <t>Post-Market Monitoring</t>
        </is>
      </c>
      <c r="H138" s="8">
        <f>IF('04_SCOPE_CLASSIFICATION'!B12="","NOT CONFIGURED",IF(OR('04_SCOPE_CLASSIFICATION'!O12="High-risk — Annex III",'04_SCOPE_CLASSIFICATION'!O12="High-risk — Annex I"),IF('04_SCOPE_CLASSIFICATION'!H12="Yes",IF(E138="Parent dossier","REQUIRED — parent dossier",IF(E138="Separate dossier","REQUIRED — separate object",IF(E138="Component-scoped controls","REQUIRED — component-scoped",IF(E138="Shared parent controls","SHARED — parent dossier",IF(E138="Not separately assessed","SCREEN / HANDOFF — confirm parent coverage","NEEDS ASSESSMENT — dossier mode"))))),IF('04_SCOPE_CLASSIFICATION'!I12="Yes","SCREEN / HANDOFF — provider-side evidence required",IF('04_SCOPE_CLASSIFICATION'!H12="Needs assessment","NEEDS ASSESSMENT — provider role","SCREEN / HANDOFF — identify responsible provider"))),IF('04_SCOPE_CLASSIFICATION'!O12="Needs assessment","NEEDS ASSESSMENT","NOT APPLICABLE")))</f>
        <v/>
      </c>
      <c r="I138" s="8" t="inlineStr">
        <is>
          <t>Provider-side high-risk pack; deployer uses handoff/provider evidence.</t>
        </is>
      </c>
      <c r="J138" s="8" t="inlineStr">
        <is>
          <t>Article 72</t>
        </is>
      </c>
      <c r="K138" s="8" t="inlineStr">
        <is>
          <t>AZComply_Post_Market_Monitoring_Control_Workbook_2026-09-04.xlsx</t>
        </is>
      </c>
      <c r="L138" s="131" t="str"/>
      <c r="M138" s="131" t="inlineStr">
        <is>
          <t>Not started</t>
        </is>
      </c>
      <c r="N138" s="131" t="str"/>
      <c r="O138" s="131" t="str"/>
      <c r="P138" s="131" t="n"/>
      <c r="Q138" s="131" t="n"/>
      <c r="R138" s="136">
        <f>IF(B138="","",IF(OR(LEFT(H138,8)="REQUIRED",LEFT(H138,6)="SHARED"),IF(L138="","MISSING — pack instance ID",IF(P138="","MISSING — pack instance reference",IF(OR(H138="REQUIRED — component-scoped",LEFT(H138,6)="SHARED"),IF(Q138="","MISSING — explicit covered-object list",IF(ISNUMBER(SEARCH(B138,Q138)),"COVERED — exact shared/component route","MISSING — object not named in covered-object list")),IF(COUNTIF($L$5:$L$2000,L138)&gt;1,"BLOCK — duplicate instance ID on non-shared route","COVERED — exact route")))),IF(OR(LEFT(H138,18)="SCREEN / HANDOFF",LEFT(H138,11)="CONDITIONAL",LEFT(H138,5)="BLOCK"),"HANDOFF / CONDITIONAL — no instance coverage claim",IF(LEFT(H138,16)="NEEDS ASSESSMENT","NEEDS ASSESSMENT","N/A"))))</f>
        <v/>
      </c>
      <c r="S138" s="136">
        <f>IF(OR(B138="",F138=""),"",B138&amp;"|"&amp;F138)</f>
        <v/>
      </c>
    </row>
    <row r="139">
      <c r="A139" s="8" t="inlineStr">
        <is>
          <t>GR-0135</t>
        </is>
      </c>
      <c r="B139" s="8">
        <f>'04_SCOPE_CLASSIFICATION'!A12</f>
        <v/>
      </c>
      <c r="C139" s="8">
        <f>'04_SCOPE_CLASSIFICATION'!B12</f>
        <v/>
      </c>
      <c r="D139" s="8">
        <f>'04_SCOPE_CLASSIFICATION'!D12</f>
        <v/>
      </c>
      <c r="E139" s="8">
        <f>'04_SCOPE_CLASSIFICATION'!E12</f>
        <v/>
      </c>
      <c r="F139" s="8" t="inlineStr">
        <is>
          <t>AZC-SUP</t>
        </is>
      </c>
      <c r="G139" s="8" t="inlineStr">
        <is>
          <t>AI Supply Chain &amp; Value Chain</t>
        </is>
      </c>
      <c r="H139" s="8">
        <f>IF('04_SCOPE_CLASSIFICATION'!B12="","NOT CONFIGURED",IF('04_SCOPE_CLASSIFICATION'!V12="Required",IF(E139="Parent dossier","REQUIRED — parent dossier",IF(E139="Separate dossier","REQUIRED — separate object",IF(E139="Component-scoped controls","REQUIRED — component-scoped",IF(E139="Shared parent controls","SHARED — parent dossier",IF(E139="Not separately assessed","SCREEN / HANDOFF — confirm parent coverage","NEEDS ASSESSMENT — dossier mode"))))),IF('04_SCOPE_CLASSIFICATION'!V12="Screen / handoff","SCREEN / HANDOFF",IF('04_SCOPE_CLASSIFICATION'!V12="Needs assessment","NEEDS ASSESSMENT","NOT APPLICABLE"))))</f>
        <v/>
      </c>
      <c r="I139" s="8" t="inlineStr">
        <is>
          <t>Articles 22–25/value-chain route.</t>
        </is>
      </c>
      <c r="J139" s="8" t="inlineStr">
        <is>
          <t>Articles 22–25</t>
        </is>
      </c>
      <c r="K139" s="8" t="inlineStr">
        <is>
          <t>AZComply_AI_Supply_Chain_Value_Chain_Control_Workbook_2026-09-05.xlsx</t>
        </is>
      </c>
      <c r="L139" s="131" t="str"/>
      <c r="M139" s="131" t="inlineStr">
        <is>
          <t>Not started</t>
        </is>
      </c>
      <c r="N139" s="131" t="str"/>
      <c r="O139" s="131" t="str"/>
      <c r="P139" s="131" t="n"/>
      <c r="Q139" s="131" t="n"/>
      <c r="R139" s="136">
        <f>IF(B139="","",IF(OR(LEFT(H139,8)="REQUIRED",LEFT(H139,6)="SHARED"),IF(L139="","MISSING — pack instance ID",IF(P139="","MISSING — pack instance reference",IF(OR(H139="REQUIRED — component-scoped",LEFT(H139,6)="SHARED"),IF(Q139="","MISSING — explicit covered-object list",IF(ISNUMBER(SEARCH(B139,Q139)),"COVERED — exact shared/component route","MISSING — object not named in covered-object list")),IF(COUNTIF($L$5:$L$2000,L139)&gt;1,"BLOCK — duplicate instance ID on non-shared route","COVERED — exact route")))),IF(OR(LEFT(H139,18)="SCREEN / HANDOFF",LEFT(H139,11)="CONDITIONAL",LEFT(H139,5)="BLOCK"),"HANDOFF / CONDITIONAL — no instance coverage claim",IF(LEFT(H139,16)="NEEDS ASSESSMENT","NEEDS ASSESSMENT","N/A"))))</f>
        <v/>
      </c>
      <c r="S139" s="136">
        <f>IF(OR(B139="",F139=""),"",B139&amp;"|"&amp;F139)</f>
        <v/>
      </c>
    </row>
    <row r="140">
      <c r="A140" s="8" t="inlineStr">
        <is>
          <t>GR-0136</t>
        </is>
      </c>
      <c r="B140" s="8">
        <f>'04_SCOPE_CLASSIFICATION'!A12</f>
        <v/>
      </c>
      <c r="C140" s="8">
        <f>'04_SCOPE_CLASSIFICATION'!B12</f>
        <v/>
      </c>
      <c r="D140" s="8">
        <f>'04_SCOPE_CLASSIFICATION'!D12</f>
        <v/>
      </c>
      <c r="E140" s="8">
        <f>'04_SCOPE_CLASSIFICATION'!E12</f>
        <v/>
      </c>
      <c r="F140" s="8" t="inlineStr">
        <is>
          <t>AZC-GPAI</t>
        </is>
      </c>
      <c r="G140" s="8" t="inlineStr">
        <is>
          <t>GPAI Model Compliance</t>
        </is>
      </c>
      <c r="H140" s="8">
        <f>IF('04_SCOPE_CLASSIFICATION'!B12="","NOT CONFIGURED",IF(OR('04_SCOPE_CLASSIFICATION'!U12="Ordinary GPAI provider",'04_SCOPE_CLASSIFICATION'!U12="Systemic-risk GPAI provider"),IF('04_SCOPE_CLASSIFICATION'!H12="Yes",IF(E140="Parent dossier","REQUIRED — parent dossier",IF(E140="Separate dossier","REQUIRED — separate object",IF(E140="Component-scoped controls","REQUIRED — component-scoped",IF(E140="Shared parent controls","SHARED — parent dossier",IF(E140="Not separately assessed","SCREEN / HANDOFF — confirm parent coverage","NEEDS ASSESSMENT — dossier mode"))))),"SCREEN / HANDOFF — external GPAI provider obligations"),IF('04_SCOPE_CLASSIFICATION'!U12="GPAI model used / external provider handoff","SCREEN / HANDOFF — model-provider evidence",IF('04_SCOPE_CLASSIFICATION'!U12="Needs assessment","NEEDS ASSESSMENT","NOT APPLICABLE"))))</f>
        <v/>
      </c>
      <c r="I140" s="8" t="inlineStr">
        <is>
          <t>GPAI provider vs downstream handoff.</t>
        </is>
      </c>
      <c r="J140" s="8" t="inlineStr">
        <is>
          <t>Articles 51–55</t>
        </is>
      </c>
      <c r="K140" s="8" t="inlineStr">
        <is>
          <t>AZComply_GPAI_Model_Compliance_Control_Workbook_2026-09-05.xlsx</t>
        </is>
      </c>
      <c r="L140" s="131" t="str"/>
      <c r="M140" s="131" t="inlineStr">
        <is>
          <t>Not started</t>
        </is>
      </c>
      <c r="N140" s="131" t="str"/>
      <c r="O140" s="131" t="str"/>
      <c r="P140" s="131" t="n"/>
      <c r="Q140" s="131" t="n"/>
      <c r="R140" s="136">
        <f>IF(B140="","",IF(OR(LEFT(H140,8)="REQUIRED",LEFT(H140,6)="SHARED"),IF(L140="","MISSING — pack instance ID",IF(P140="","MISSING — pack instance reference",IF(OR(H140="REQUIRED — component-scoped",LEFT(H140,6)="SHARED"),IF(Q140="","MISSING — explicit covered-object list",IF(ISNUMBER(SEARCH(B140,Q140)),"COVERED — exact shared/component route","MISSING — object not named in covered-object list")),IF(COUNTIF($L$5:$L$2000,L140)&gt;1,"BLOCK — duplicate instance ID on non-shared route","COVERED — exact route")))),IF(OR(LEFT(H140,18)="SCREEN / HANDOFF",LEFT(H140,11)="CONDITIONAL",LEFT(H140,5)="BLOCK"),"HANDOFF / CONDITIONAL — no instance coverage claim",IF(LEFT(H140,16)="NEEDS ASSESSMENT","NEEDS ASSESSMENT","N/A"))))</f>
        <v/>
      </c>
      <c r="S140" s="136">
        <f>IF(OR(B140="",F140=""),"",B140&amp;"|"&amp;F140)</f>
        <v/>
      </c>
    </row>
    <row r="141">
      <c r="A141" s="8" t="inlineStr">
        <is>
          <t>GR-0137</t>
        </is>
      </c>
      <c r="B141" s="8">
        <f>'04_SCOPE_CLASSIFICATION'!A13</f>
        <v/>
      </c>
      <c r="C141" s="8">
        <f>'04_SCOPE_CLASSIFICATION'!B13</f>
        <v/>
      </c>
      <c r="D141" s="8">
        <f>'04_SCOPE_CLASSIFICATION'!D13</f>
        <v/>
      </c>
      <c r="E141" s="8">
        <f>'04_SCOPE_CLASSIFICATION'!E13</f>
        <v/>
      </c>
      <c r="F141" s="8" t="inlineStr">
        <is>
          <t>AZC-CLS</t>
        </is>
      </c>
      <c r="G141" s="8" t="inlineStr">
        <is>
          <t>AI System Classification Decision</t>
        </is>
      </c>
      <c r="H141" s="8">
        <f>IF('04_SCOPE_CLASSIFICATION'!B13="","NOT CONFIGURED",IF('04_SCOPE_CLASSIFICATION'!D13="Needs assessment","NEEDS ASSESSMENT — regulatory object status",IF(OR('04_SCOPE_CLASSIFICATION'!D13="Separate AI system",'04_SCOPE_CLASSIFICATION'!D13="GPAI model"),IF(E141="Parent dossier","REQUIRED — parent dossier",IF(E141="Separate dossier","REQUIRED — separate object",IF(E141="Component-scoped controls","REQUIRED — component-scoped",IF(E141="Shared parent controls","SHARED — parent dossier",IF(E141="Not separately assessed","SCREEN / HANDOFF — confirm parent coverage","NEEDS ASSESSMENT — dossier mode"))))),IF('04_SCOPE_CLASSIFICATION'!D13="AI component within parent","SCREEN / HANDOFF — classify component within parent context",IF('04_SCOPE_CLASSIFICATION'!D13="Non-AI component","NOT APPLICABLE","NEEDS ASSESSMENT")))))</f>
        <v/>
      </c>
      <c r="I141" s="8" t="inlineStr">
        <is>
          <t>Classification/scope screen for each material object.</t>
        </is>
      </c>
      <c r="J141" s="8" t="inlineStr">
        <is>
          <t>Art.2/3/5/6; Annex I/III</t>
        </is>
      </c>
      <c r="K141" s="8" t="inlineStr">
        <is>
          <t>AZComply_AI_System_Classification_Decision_Workbook_UPDATED_2026-09-04.xlsx</t>
        </is>
      </c>
      <c r="L141" s="131" t="str"/>
      <c r="M141" s="131" t="inlineStr">
        <is>
          <t>Not started</t>
        </is>
      </c>
      <c r="N141" s="131" t="str"/>
      <c r="O141" s="131" t="str"/>
      <c r="P141" s="131" t="n"/>
      <c r="Q141" s="131" t="n"/>
      <c r="R141" s="136">
        <f>IF(B141="","",IF(OR(LEFT(H141,8)="REQUIRED",LEFT(H141,6)="SHARED"),IF(L141="","MISSING — pack instance ID",IF(P141="","MISSING — pack instance reference",IF(OR(H141="REQUIRED — component-scoped",LEFT(H141,6)="SHARED"),IF(Q141="","MISSING — explicit covered-object list",IF(ISNUMBER(SEARCH(B141,Q141)),"COVERED — exact shared/component route","MISSING — object not named in covered-object list")),IF(COUNTIF($L$5:$L$2000,L141)&gt;1,"BLOCK — duplicate instance ID on non-shared route","COVERED — exact route")))),IF(OR(LEFT(H141,18)="SCREEN / HANDOFF",LEFT(H141,11)="CONDITIONAL",LEFT(H141,5)="BLOCK"),"HANDOFF / CONDITIONAL — no instance coverage claim",IF(LEFT(H141,16)="NEEDS ASSESSMENT","NEEDS ASSESSMENT","N/A"))))</f>
        <v/>
      </c>
      <c r="S141" s="136">
        <f>IF(OR(B141="",F141=""),"",B141&amp;"|"&amp;F141)</f>
        <v/>
      </c>
    </row>
    <row r="142">
      <c r="A142" s="8" t="inlineStr">
        <is>
          <t>GR-0138</t>
        </is>
      </c>
      <c r="B142" s="8">
        <f>'04_SCOPE_CLASSIFICATION'!A13</f>
        <v/>
      </c>
      <c r="C142" s="8">
        <f>'04_SCOPE_CLASSIFICATION'!B13</f>
        <v/>
      </c>
      <c r="D142" s="8">
        <f>'04_SCOPE_CLASSIFICATION'!D13</f>
        <v/>
      </c>
      <c r="E142" s="8">
        <f>'04_SCOPE_CLASSIFICATION'!E13</f>
        <v/>
      </c>
      <c r="F142" s="8" t="inlineStr">
        <is>
          <t>AZC-A5</t>
        </is>
      </c>
      <c r="G142" s="8" t="inlineStr">
        <is>
          <t>Article 5 Prohibited Practices</t>
        </is>
      </c>
      <c r="H142" s="8">
        <f>IF('04_SCOPE_CLASSIFICATION'!B13="","NOT CONFIGURED",IF('04_SCOPE_CLASSIFICATION'!F13="No","NOT APPLICABLE — not AI system",IF('04_SCOPE_CLASSIFICATION'!N13="Needs assessment","NEEDS ASSESSMENT — Article 5 screen",IF(OR('04_SCOPE_CLASSIFICATION'!N13="Potential prohibited-practice route",'04_SCOPE_CLASSIFICATION'!N13="Future Article 5 transition route"),"BLOCK / HANDOFF — Article 5 route",IF('04_SCOPE_CLASSIFICATION'!N13="No current Article 5 trigger","SCREEN COMPLETE — no current trigger","NOT APPLICABLE")))))</f>
        <v/>
      </c>
      <c r="I142" s="8" t="inlineStr">
        <is>
          <t>Article 5 gate; component positive route escalates to parent.</t>
        </is>
      </c>
      <c r="J142" s="8" t="inlineStr">
        <is>
          <t>Article 5</t>
        </is>
      </c>
      <c r="K142" s="8" t="inlineStr">
        <is>
          <t>AZComply_Article5_Prohibited_Practices_Control_Workbook_2026-09-04.xlsx</t>
        </is>
      </c>
      <c r="L142" s="131" t="str"/>
      <c r="M142" s="131" t="inlineStr">
        <is>
          <t>Not started</t>
        </is>
      </c>
      <c r="N142" s="131" t="str"/>
      <c r="O142" s="131" t="str"/>
      <c r="P142" s="131" t="n"/>
      <c r="Q142" s="131" t="n"/>
      <c r="R142" s="136">
        <f>IF(B142="","",IF(OR(LEFT(H142,8)="REQUIRED",LEFT(H142,6)="SHARED"),IF(L142="","MISSING — pack instance ID",IF(P142="","MISSING — pack instance reference",IF(OR(H142="REQUIRED — component-scoped",LEFT(H142,6)="SHARED"),IF(Q142="","MISSING — explicit covered-object list",IF(ISNUMBER(SEARCH(B142,Q142)),"COVERED — exact shared/component route","MISSING — object not named in covered-object list")),IF(COUNTIF($L$5:$L$2000,L142)&gt;1,"BLOCK — duplicate instance ID on non-shared route","COVERED — exact route")))),IF(OR(LEFT(H142,18)="SCREEN / HANDOFF",LEFT(H142,11)="CONDITIONAL",LEFT(H142,5)="BLOCK"),"HANDOFF / CONDITIONAL — no instance coverage claim",IF(LEFT(H142,16)="NEEDS ASSESSMENT","NEEDS ASSESSMENT","N/A"))))</f>
        <v/>
      </c>
      <c r="S142" s="136">
        <f>IF(OR(B142="",F142=""),"",B142&amp;"|"&amp;F142)</f>
        <v/>
      </c>
    </row>
    <row r="143">
      <c r="A143" s="8" t="inlineStr">
        <is>
          <t>GR-0139</t>
        </is>
      </c>
      <c r="B143" s="8">
        <f>'04_SCOPE_CLASSIFICATION'!A13</f>
        <v/>
      </c>
      <c r="C143" s="8">
        <f>'04_SCOPE_CLASSIFICATION'!B13</f>
        <v/>
      </c>
      <c r="D143" s="8">
        <f>'04_SCOPE_CLASSIFICATION'!D13</f>
        <v/>
      </c>
      <c r="E143" s="8">
        <f>'04_SCOPE_CLASSIFICATION'!E13</f>
        <v/>
      </c>
      <c r="F143" s="8" t="inlineStr">
        <is>
          <t>AZC-TRANS</t>
        </is>
      </c>
      <c r="G143" s="8" t="inlineStr">
        <is>
          <t>Transparency &amp; Information</t>
        </is>
      </c>
      <c r="H143" s="8">
        <f>IF('04_SCOPE_CLASSIFICATION'!B13="","NOT CONFIGURED",IF(OR('04_SCOPE_CLASSIFICATION'!R13="Required",AND(OR('04_SCOPE_CLASSIFICATION'!O13="High-risk — Annex III",'04_SCOPE_CLASSIFICATION'!O13="High-risk — Annex I"),'04_SCOPE_CLASSIFICATION'!H13="Yes")),IF(E143="Parent dossier","REQUIRED — parent dossier",IF(E143="Separate dossier","REQUIRED — separate object",IF(E143="Component-scoped controls","REQUIRED — component-scoped",IF(E143="Shared parent controls","SHARED — parent dossier",IF(E143="Not separately assessed","SCREEN / HANDOFF — confirm parent coverage","NEEDS ASSESSMENT — dossier mode"))))),IF(AND(OR('04_SCOPE_CLASSIFICATION'!O13="High-risk — Annex III",'04_SCOPE_CLASSIFICATION'!O13="High-risk — Annex I"),'04_SCOPE_CLASSIFICATION'!I13="Yes",'04_SCOPE_CLASSIFICATION'!H13&lt;&gt;"Yes"),"SCREEN / HANDOFF — obtain provider Article 13 information",IF(OR('04_SCOPE_CLASSIFICATION'!R13="Needs assessment",'04_SCOPE_CLASSIFICATION'!O13="Needs assessment"),"NEEDS ASSESSMENT",IF('04_SCOPE_CLASSIFICATION'!R13="Potential exception / reduced disclosure","CONDITIONAL — exception / reduced disclosure evidence","NOT APPLICABLE")))))</f>
        <v/>
      </c>
      <c r="I143" s="8" t="inlineStr">
        <is>
          <t>Article 13 provider info + Article 50 transparency.</t>
        </is>
      </c>
      <c r="J143" s="8" t="inlineStr">
        <is>
          <t>Articles 13,50</t>
        </is>
      </c>
      <c r="K143" s="8" t="inlineStr">
        <is>
          <t>AZComply_Transparency_Information_Control_Workbook_2026-09-05.xlsx</t>
        </is>
      </c>
      <c r="L143" s="131" t="str"/>
      <c r="M143" s="131" t="inlineStr">
        <is>
          <t>Not started</t>
        </is>
      </c>
      <c r="N143" s="131" t="str"/>
      <c r="O143" s="131" t="str"/>
      <c r="P143" s="131" t="n"/>
      <c r="Q143" s="131" t="n"/>
      <c r="R143" s="136">
        <f>IF(B143="","",IF(OR(LEFT(H143,8)="REQUIRED",LEFT(H143,6)="SHARED"),IF(L143="","MISSING — pack instance ID",IF(P143="","MISSING — pack instance reference",IF(OR(H143="REQUIRED — component-scoped",LEFT(H143,6)="SHARED"),IF(Q143="","MISSING — explicit covered-object list",IF(ISNUMBER(SEARCH(B143,Q143)),"COVERED — exact shared/component route","MISSING — object not named in covered-object list")),IF(COUNTIF($L$5:$L$2000,L143)&gt;1,"BLOCK — duplicate instance ID on non-shared route","COVERED — exact route")))),IF(OR(LEFT(H143,18)="SCREEN / HANDOFF",LEFT(H143,11)="CONDITIONAL",LEFT(H143,5)="BLOCK"),"HANDOFF / CONDITIONAL — no instance coverage claim",IF(LEFT(H143,16)="NEEDS ASSESSMENT","NEEDS ASSESSMENT","N/A"))))</f>
        <v/>
      </c>
      <c r="S143" s="136">
        <f>IF(OR(B143="",F143=""),"",B143&amp;"|"&amp;F143)</f>
        <v/>
      </c>
    </row>
    <row r="144">
      <c r="A144" s="8" t="inlineStr">
        <is>
          <t>GR-0140</t>
        </is>
      </c>
      <c r="B144" s="8">
        <f>'04_SCOPE_CLASSIFICATION'!A13</f>
        <v/>
      </c>
      <c r="C144" s="8">
        <f>'04_SCOPE_CLASSIFICATION'!B13</f>
        <v/>
      </c>
      <c r="D144" s="8">
        <f>'04_SCOPE_CLASSIFICATION'!D13</f>
        <v/>
      </c>
      <c r="E144" s="8">
        <f>'04_SCOPE_CLASSIFICATION'!E13</f>
        <v/>
      </c>
      <c r="F144" s="8" t="inlineStr">
        <is>
          <t>AZC-DEP</t>
        </is>
      </c>
      <c r="G144" s="8" t="inlineStr">
        <is>
          <t>Deployer Obligations</t>
        </is>
      </c>
      <c r="H144" s="8">
        <f>IF('04_SCOPE_CLASSIFICATION'!B13="","NOT CONFIGURED",IF(AND('04_SCOPE_CLASSIFICATION'!I13="Yes",OR('04_SCOPE_CLASSIFICATION'!O13="High-risk — Annex III",'04_SCOPE_CLASSIFICATION'!O13="High-risk — Annex I")),IF(E144="Parent dossier","REQUIRED — parent dossier",IF(E144="Separate dossier","REQUIRED — separate object",IF(E144="Component-scoped controls","REQUIRED — component-scoped",IF(E144="Shared parent controls","SHARED — parent dossier",IF(E144="Not separately assessed","SCREEN / HANDOFF — confirm parent coverage","NEEDS ASSESSMENT — dossier mode"))))),IF(OR('04_SCOPE_CLASSIFICATION'!I13="Needs assessment",'04_SCOPE_CLASSIFICATION'!O13="Needs assessment"),"NEEDS ASSESSMENT","NOT APPLICABLE")))</f>
        <v/>
      </c>
      <c r="I144" s="8" t="inlineStr">
        <is>
          <t>High-risk deployer duties.</t>
        </is>
      </c>
      <c r="J144" s="8" t="inlineStr">
        <is>
          <t>Article 26</t>
        </is>
      </c>
      <c r="K144" s="8" t="inlineStr">
        <is>
          <t>AZComply_Deployer_Obligations_Control_Workbook_2026-09-04.xlsx</t>
        </is>
      </c>
      <c r="L144" s="131" t="str"/>
      <c r="M144" s="131" t="inlineStr">
        <is>
          <t>Not started</t>
        </is>
      </c>
      <c r="N144" s="131" t="str"/>
      <c r="O144" s="131" t="str"/>
      <c r="P144" s="131" t="n"/>
      <c r="Q144" s="131" t="n"/>
      <c r="R144" s="136">
        <f>IF(B144="","",IF(OR(LEFT(H144,8)="REQUIRED",LEFT(H144,6)="SHARED"),IF(L144="","MISSING — pack instance ID",IF(P144="","MISSING — pack instance reference",IF(OR(H144="REQUIRED — component-scoped",LEFT(H144,6)="SHARED"),IF(Q144="","MISSING — explicit covered-object list",IF(ISNUMBER(SEARCH(B144,Q144)),"COVERED — exact shared/component route","MISSING — object not named in covered-object list")),IF(COUNTIF($L$5:$L$2000,L144)&gt;1,"BLOCK — duplicate instance ID on non-shared route","COVERED — exact route")))),IF(OR(LEFT(H144,18)="SCREEN / HANDOFF",LEFT(H144,11)="CONDITIONAL",LEFT(H144,5)="BLOCK"),"HANDOFF / CONDITIONAL — no instance coverage claim",IF(LEFT(H144,16)="NEEDS ASSESSMENT","NEEDS ASSESSMENT","N/A"))))</f>
        <v/>
      </c>
      <c r="S144" s="136">
        <f>IF(OR(B144="",F144=""),"",B144&amp;"|"&amp;F144)</f>
        <v/>
      </c>
    </row>
    <row r="145">
      <c r="A145" s="8" t="inlineStr">
        <is>
          <t>GR-0141</t>
        </is>
      </c>
      <c r="B145" s="8">
        <f>'04_SCOPE_CLASSIFICATION'!A13</f>
        <v/>
      </c>
      <c r="C145" s="8">
        <f>'04_SCOPE_CLASSIFICATION'!B13</f>
        <v/>
      </c>
      <c r="D145" s="8">
        <f>'04_SCOPE_CLASSIFICATION'!D13</f>
        <v/>
      </c>
      <c r="E145" s="8">
        <f>'04_SCOPE_CLASSIFICATION'!E13</f>
        <v/>
      </c>
      <c r="F145" s="8" t="inlineStr">
        <is>
          <t>AZC-HO</t>
        </is>
      </c>
      <c r="G145" s="8" t="inlineStr">
        <is>
          <t>Human Oversight</t>
        </is>
      </c>
      <c r="H145" s="8">
        <f>IF('04_SCOPE_CLASSIFICATION'!B13="","NOT CONFIGURED",IF(AND(OR('04_SCOPE_CLASSIFICATION'!O13="High-risk — Annex III",'04_SCOPE_CLASSIFICATION'!O13="High-risk — Annex I"),OR('04_SCOPE_CLASSIFICATION'!H13="Yes",'04_SCOPE_CLASSIFICATION'!I13="Yes")),IF(E145="Parent dossier","REQUIRED — parent dossier",IF(E145="Separate dossier","REQUIRED — separate object",IF(E145="Component-scoped controls","REQUIRED — component-scoped",IF(E145="Shared parent controls","SHARED — parent dossier",IF(E145="Not separately assessed","SCREEN / HANDOFF — confirm parent coverage","NEEDS ASSESSMENT — dossier mode"))))),IF('04_SCOPE_CLASSIFICATION'!O13="Needs assessment","NEEDS ASSESSMENT","NOT APPLICABLE")))</f>
        <v/>
      </c>
      <c r="I145" s="8" t="inlineStr">
        <is>
          <t>High-risk provider/deployer human oversight.</t>
        </is>
      </c>
      <c r="J145" s="8" t="inlineStr">
        <is>
          <t>Articles 14,26(2)</t>
        </is>
      </c>
      <c r="K145" s="8" t="inlineStr">
        <is>
          <t>AZComply_Human_Oversight_Control_Workbook_2026-09-04.xlsx</t>
        </is>
      </c>
      <c r="L145" s="131" t="str"/>
      <c r="M145" s="131" t="inlineStr">
        <is>
          <t>Not started</t>
        </is>
      </c>
      <c r="N145" s="131" t="str"/>
      <c r="O145" s="131" t="str"/>
      <c r="P145" s="131" t="n"/>
      <c r="Q145" s="131" t="n"/>
      <c r="R145" s="136">
        <f>IF(B145="","",IF(OR(LEFT(H145,8)="REQUIRED",LEFT(H145,6)="SHARED"),IF(L145="","MISSING — pack instance ID",IF(P145="","MISSING — pack instance reference",IF(OR(H145="REQUIRED — component-scoped",LEFT(H145,6)="SHARED"),IF(Q145="","MISSING — explicit covered-object list",IF(ISNUMBER(SEARCH(B145,Q145)),"COVERED — exact shared/component route","MISSING — object not named in covered-object list")),IF(COUNTIF($L$5:$L$2000,L145)&gt;1,"BLOCK — duplicate instance ID on non-shared route","COVERED — exact route")))),IF(OR(LEFT(H145,18)="SCREEN / HANDOFF",LEFT(H145,11)="CONDITIONAL",LEFT(H145,5)="BLOCK"),"HANDOFF / CONDITIONAL — no instance coverage claim",IF(LEFT(H145,16)="NEEDS ASSESSMENT","NEEDS ASSESSMENT","N/A"))))</f>
        <v/>
      </c>
      <c r="S145" s="136">
        <f>IF(OR(B145="",F145=""),"",B145&amp;"|"&amp;F145)</f>
        <v/>
      </c>
    </row>
    <row r="146">
      <c r="A146" s="8" t="inlineStr">
        <is>
          <t>GR-0142</t>
        </is>
      </c>
      <c r="B146" s="8">
        <f>'04_SCOPE_CLASSIFICATION'!A13</f>
        <v/>
      </c>
      <c r="C146" s="8">
        <f>'04_SCOPE_CLASSIFICATION'!B13</f>
        <v/>
      </c>
      <c r="D146" s="8">
        <f>'04_SCOPE_CLASSIFICATION'!D13</f>
        <v/>
      </c>
      <c r="E146" s="8">
        <f>'04_SCOPE_CLASSIFICATION'!E13</f>
        <v/>
      </c>
      <c r="F146" s="8" t="inlineStr">
        <is>
          <t>AZC-RISK</t>
        </is>
      </c>
      <c r="G146" s="8" t="inlineStr">
        <is>
          <t>Risk Management System</t>
        </is>
      </c>
      <c r="H146" s="8">
        <f>IF('04_SCOPE_CLASSIFICATION'!B13="","NOT CONFIGURED",IF(OR('04_SCOPE_CLASSIFICATION'!O13="High-risk — Annex III",'04_SCOPE_CLASSIFICATION'!O13="High-risk — Annex I"),IF('04_SCOPE_CLASSIFICATION'!H13="Yes",IF(E146="Parent dossier","REQUIRED — parent dossier",IF(E146="Separate dossier","REQUIRED — separate object",IF(E146="Component-scoped controls","REQUIRED — component-scoped",IF(E146="Shared parent controls","SHARED — parent dossier",IF(E146="Not separately assessed","SCREEN / HANDOFF — confirm parent coverage","NEEDS ASSESSMENT — dossier mode"))))),IF('04_SCOPE_CLASSIFICATION'!I13="Yes","SCREEN / HANDOFF — provider-side evidence required",IF('04_SCOPE_CLASSIFICATION'!H13="Needs assessment","NEEDS ASSESSMENT — provider role","SCREEN / HANDOFF — identify responsible provider"))),IF('04_SCOPE_CLASSIFICATION'!O13="Needs assessment","NEEDS ASSESSMENT","NOT APPLICABLE")))</f>
        <v/>
      </c>
      <c r="I146" s="8" t="inlineStr">
        <is>
          <t>Provider-side high-risk pack; deployer uses handoff/provider evidence.</t>
        </is>
      </c>
      <c r="J146" s="8" t="inlineStr">
        <is>
          <t>Article 9</t>
        </is>
      </c>
      <c r="K146" s="8" t="inlineStr">
        <is>
          <t>AZComply_Risk_Management_System_Control_Workbook_2026-09-04.xlsx</t>
        </is>
      </c>
      <c r="L146" s="131" t="str"/>
      <c r="M146" s="131" t="inlineStr">
        <is>
          <t>Not started</t>
        </is>
      </c>
      <c r="N146" s="131" t="str"/>
      <c r="O146" s="131" t="str"/>
      <c r="P146" s="131" t="n"/>
      <c r="Q146" s="131" t="n"/>
      <c r="R146" s="136">
        <f>IF(B146="","",IF(OR(LEFT(H146,8)="REQUIRED",LEFT(H146,6)="SHARED"),IF(L146="","MISSING — pack instance ID",IF(P146="","MISSING — pack instance reference",IF(OR(H146="REQUIRED — component-scoped",LEFT(H146,6)="SHARED"),IF(Q146="","MISSING — explicit covered-object list",IF(ISNUMBER(SEARCH(B146,Q146)),"COVERED — exact shared/component route","MISSING — object not named in covered-object list")),IF(COUNTIF($L$5:$L$2000,L146)&gt;1,"BLOCK — duplicate instance ID on non-shared route","COVERED — exact route")))),IF(OR(LEFT(H146,18)="SCREEN / HANDOFF",LEFT(H146,11)="CONDITIONAL",LEFT(H146,5)="BLOCK"),"HANDOFF / CONDITIONAL — no instance coverage claim",IF(LEFT(H146,16)="NEEDS ASSESSMENT","NEEDS ASSESSMENT","N/A"))))</f>
        <v/>
      </c>
      <c r="S146" s="136">
        <f>IF(OR(B146="",F146=""),"",B146&amp;"|"&amp;F146)</f>
        <v/>
      </c>
    </row>
    <row r="147">
      <c r="A147" s="8" t="inlineStr">
        <is>
          <t>GR-0143</t>
        </is>
      </c>
      <c r="B147" s="8">
        <f>'04_SCOPE_CLASSIFICATION'!A13</f>
        <v/>
      </c>
      <c r="C147" s="8">
        <f>'04_SCOPE_CLASSIFICATION'!B13</f>
        <v/>
      </c>
      <c r="D147" s="8">
        <f>'04_SCOPE_CLASSIFICATION'!D13</f>
        <v/>
      </c>
      <c r="E147" s="8">
        <f>'04_SCOPE_CLASSIFICATION'!E13</f>
        <v/>
      </c>
      <c r="F147" s="8" t="inlineStr">
        <is>
          <t>AZC-DATA</t>
        </is>
      </c>
      <c r="G147" s="8" t="inlineStr">
        <is>
          <t>Data Governance</t>
        </is>
      </c>
      <c r="H147" s="8">
        <f>IF('04_SCOPE_CLASSIFICATION'!B13="","NOT CONFIGURED",IF(OR('04_SCOPE_CLASSIFICATION'!O13="High-risk — Annex III",'04_SCOPE_CLASSIFICATION'!O13="High-risk — Annex I"),IF('04_SCOPE_CLASSIFICATION'!H13="Yes",IF(E147="Parent dossier","REQUIRED — parent dossier",IF(E147="Separate dossier","REQUIRED — separate object",IF(E147="Component-scoped controls","REQUIRED — component-scoped",IF(E147="Shared parent controls","SHARED — parent dossier",IF(E147="Not separately assessed","SCREEN / HANDOFF — confirm parent coverage","NEEDS ASSESSMENT — dossier mode"))))),IF('04_SCOPE_CLASSIFICATION'!I13="Yes","SCREEN / HANDOFF — provider-side evidence required",IF('04_SCOPE_CLASSIFICATION'!H13="Needs assessment","NEEDS ASSESSMENT — provider role","SCREEN / HANDOFF — identify responsible provider"))),IF('04_SCOPE_CLASSIFICATION'!O13="Needs assessment","NEEDS ASSESSMENT","NOT APPLICABLE")))</f>
        <v/>
      </c>
      <c r="I147" s="8" t="inlineStr">
        <is>
          <t>Provider-side high-risk pack; deployer uses handoff/provider evidence.</t>
        </is>
      </c>
      <c r="J147" s="8" t="inlineStr">
        <is>
          <t>Article 10</t>
        </is>
      </c>
      <c r="K147" s="8" t="inlineStr">
        <is>
          <t>AZComply_Data_Governance_Control_Workbook_2026-09-04.xlsx</t>
        </is>
      </c>
      <c r="L147" s="131" t="str"/>
      <c r="M147" s="131" t="inlineStr">
        <is>
          <t>Not started</t>
        </is>
      </c>
      <c r="N147" s="131" t="str"/>
      <c r="O147" s="131" t="str"/>
      <c r="P147" s="131" t="n"/>
      <c r="Q147" s="131" t="n"/>
      <c r="R147" s="136">
        <f>IF(B147="","",IF(OR(LEFT(H147,8)="REQUIRED",LEFT(H147,6)="SHARED"),IF(L147="","MISSING — pack instance ID",IF(P147="","MISSING — pack instance reference",IF(OR(H147="REQUIRED — component-scoped",LEFT(H147,6)="SHARED"),IF(Q147="","MISSING — explicit covered-object list",IF(ISNUMBER(SEARCH(B147,Q147)),"COVERED — exact shared/component route","MISSING — object not named in covered-object list")),IF(COUNTIF($L$5:$L$2000,L147)&gt;1,"BLOCK — duplicate instance ID on non-shared route","COVERED — exact route")))),IF(OR(LEFT(H147,18)="SCREEN / HANDOFF",LEFT(H147,11)="CONDITIONAL",LEFT(H147,5)="BLOCK"),"HANDOFF / CONDITIONAL — no instance coverage claim",IF(LEFT(H147,16)="NEEDS ASSESSMENT","NEEDS ASSESSMENT","N/A"))))</f>
        <v/>
      </c>
      <c r="S147" s="136">
        <f>IF(OR(B147="",F147=""),"",B147&amp;"|"&amp;F147)</f>
        <v/>
      </c>
    </row>
    <row r="148">
      <c r="A148" s="8" t="inlineStr">
        <is>
          <t>GR-0144</t>
        </is>
      </c>
      <c r="B148" s="8">
        <f>'04_SCOPE_CLASSIFICATION'!A13</f>
        <v/>
      </c>
      <c r="C148" s="8">
        <f>'04_SCOPE_CLASSIFICATION'!B13</f>
        <v/>
      </c>
      <c r="D148" s="8">
        <f>'04_SCOPE_CLASSIFICATION'!D13</f>
        <v/>
      </c>
      <c r="E148" s="8">
        <f>'04_SCOPE_CLASSIFICATION'!E13</f>
        <v/>
      </c>
      <c r="F148" s="8" t="inlineStr">
        <is>
          <t>AZC-TECH</t>
        </is>
      </c>
      <c r="G148" s="8" t="inlineStr">
        <is>
          <t>Technical Documentation</t>
        </is>
      </c>
      <c r="H148" s="8">
        <f>IF('04_SCOPE_CLASSIFICATION'!B13="","NOT CONFIGURED",IF(OR('04_SCOPE_CLASSIFICATION'!O13="High-risk — Annex III",'04_SCOPE_CLASSIFICATION'!O13="High-risk — Annex I"),IF('04_SCOPE_CLASSIFICATION'!H13="Yes",IF(E148="Parent dossier","REQUIRED — parent dossier",IF(E148="Separate dossier","REQUIRED — separate object",IF(E148="Component-scoped controls","REQUIRED — component-scoped",IF(E148="Shared parent controls","SHARED — parent dossier",IF(E148="Not separately assessed","SCREEN / HANDOFF — confirm parent coverage","NEEDS ASSESSMENT — dossier mode"))))),IF('04_SCOPE_CLASSIFICATION'!I13="Yes","SCREEN / HANDOFF — provider-side evidence required",IF('04_SCOPE_CLASSIFICATION'!H13="Needs assessment","NEEDS ASSESSMENT — provider role","SCREEN / HANDOFF — identify responsible provider"))),IF('04_SCOPE_CLASSIFICATION'!O13="Needs assessment","NEEDS ASSESSMENT","NOT APPLICABLE")))</f>
        <v/>
      </c>
      <c r="I148" s="8" t="inlineStr">
        <is>
          <t>Provider-side high-risk pack; deployer uses handoff/provider evidence.</t>
        </is>
      </c>
      <c r="J148" s="8" t="inlineStr">
        <is>
          <t>Article 11 / Annex IV</t>
        </is>
      </c>
      <c r="K148" s="8" t="inlineStr">
        <is>
          <t>AZComply_Technical_Documentation_Control_Workbook_2026-09-04.xlsx</t>
        </is>
      </c>
      <c r="L148" s="131" t="str"/>
      <c r="M148" s="131" t="inlineStr">
        <is>
          <t>Not started</t>
        </is>
      </c>
      <c r="N148" s="131" t="str"/>
      <c r="O148" s="131" t="str"/>
      <c r="P148" s="131" t="n"/>
      <c r="Q148" s="131" t="n"/>
      <c r="R148" s="136">
        <f>IF(B148="","",IF(OR(LEFT(H148,8)="REQUIRED",LEFT(H148,6)="SHARED"),IF(L148="","MISSING — pack instance ID",IF(P148="","MISSING — pack instance reference",IF(OR(H148="REQUIRED — component-scoped",LEFT(H148,6)="SHARED"),IF(Q148="","MISSING — explicit covered-object list",IF(ISNUMBER(SEARCH(B148,Q148)),"COVERED — exact shared/component route","MISSING — object not named in covered-object list")),IF(COUNTIF($L$5:$L$2000,L148)&gt;1,"BLOCK — duplicate instance ID on non-shared route","COVERED — exact route")))),IF(OR(LEFT(H148,18)="SCREEN / HANDOFF",LEFT(H148,11)="CONDITIONAL",LEFT(H148,5)="BLOCK"),"HANDOFF / CONDITIONAL — no instance coverage claim",IF(LEFT(H148,16)="NEEDS ASSESSMENT","NEEDS ASSESSMENT","N/A"))))</f>
        <v/>
      </c>
      <c r="S148" s="136">
        <f>IF(OR(B148="",F148=""),"",B148&amp;"|"&amp;F148)</f>
        <v/>
      </c>
    </row>
    <row r="149">
      <c r="A149" s="8" t="inlineStr">
        <is>
          <t>GR-0145</t>
        </is>
      </c>
      <c r="B149" s="8">
        <f>'04_SCOPE_CLASSIFICATION'!A13</f>
        <v/>
      </c>
      <c r="C149" s="8">
        <f>'04_SCOPE_CLASSIFICATION'!B13</f>
        <v/>
      </c>
      <c r="D149" s="8">
        <f>'04_SCOPE_CLASSIFICATION'!D13</f>
        <v/>
      </c>
      <c r="E149" s="8">
        <f>'04_SCOPE_CLASSIFICATION'!E13</f>
        <v/>
      </c>
      <c r="F149" s="8" t="inlineStr">
        <is>
          <t>AZC-QMS</t>
        </is>
      </c>
      <c r="G149" s="8" t="inlineStr">
        <is>
          <t>Quality Management System</t>
        </is>
      </c>
      <c r="H149" s="8">
        <f>IF('04_SCOPE_CLASSIFICATION'!B13="","NOT CONFIGURED",IF(OR('04_SCOPE_CLASSIFICATION'!O13="High-risk — Annex III",'04_SCOPE_CLASSIFICATION'!O13="High-risk — Annex I"),IF('04_SCOPE_CLASSIFICATION'!H13="Yes",IF(E149="Parent dossier","REQUIRED — parent dossier",IF(E149="Separate dossier","REQUIRED — separate object",IF(E149="Component-scoped controls","REQUIRED — component-scoped",IF(E149="Shared parent controls","SHARED — parent dossier",IF(E149="Not separately assessed","SCREEN / HANDOFF — confirm parent coverage","NEEDS ASSESSMENT — dossier mode"))))),IF('04_SCOPE_CLASSIFICATION'!I13="Yes","SCREEN / HANDOFF — provider-side evidence required",IF('04_SCOPE_CLASSIFICATION'!H13="Needs assessment","NEEDS ASSESSMENT — provider role","SCREEN / HANDOFF — identify responsible provider"))),IF('04_SCOPE_CLASSIFICATION'!O13="Needs assessment","NEEDS ASSESSMENT","NOT APPLICABLE")))</f>
        <v/>
      </c>
      <c r="I149" s="8" t="inlineStr">
        <is>
          <t>Provider-side high-risk pack; deployer uses handoff/provider evidence.</t>
        </is>
      </c>
      <c r="J149" s="8" t="inlineStr">
        <is>
          <t>Article 17</t>
        </is>
      </c>
      <c r="K149" s="8" t="inlineStr">
        <is>
          <t>AZComply_Quality_Management_System_Control_Workbook_2026-09-04.xlsx</t>
        </is>
      </c>
      <c r="L149" s="131" t="str"/>
      <c r="M149" s="131" t="inlineStr">
        <is>
          <t>Not started</t>
        </is>
      </c>
      <c r="N149" s="131" t="str"/>
      <c r="O149" s="131" t="str"/>
      <c r="P149" s="131" t="n"/>
      <c r="Q149" s="131" t="n"/>
      <c r="R149" s="136">
        <f>IF(B149="","",IF(OR(LEFT(H149,8)="REQUIRED",LEFT(H149,6)="SHARED"),IF(L149="","MISSING — pack instance ID",IF(P149="","MISSING — pack instance reference",IF(OR(H149="REQUIRED — component-scoped",LEFT(H149,6)="SHARED"),IF(Q149="","MISSING — explicit covered-object list",IF(ISNUMBER(SEARCH(B149,Q149)),"COVERED — exact shared/component route","MISSING — object not named in covered-object list")),IF(COUNTIF($L$5:$L$2000,L149)&gt;1,"BLOCK — duplicate instance ID on non-shared route","COVERED — exact route")))),IF(OR(LEFT(H149,18)="SCREEN / HANDOFF",LEFT(H149,11)="CONDITIONAL",LEFT(H149,5)="BLOCK"),"HANDOFF / CONDITIONAL — no instance coverage claim",IF(LEFT(H149,16)="NEEDS ASSESSMENT","NEEDS ASSESSMENT","N/A"))))</f>
        <v/>
      </c>
      <c r="S149" s="136">
        <f>IF(OR(B149="",F149=""),"",B149&amp;"|"&amp;F149)</f>
        <v/>
      </c>
    </row>
    <row r="150">
      <c r="A150" s="8" t="inlineStr">
        <is>
          <t>GR-0146</t>
        </is>
      </c>
      <c r="B150" s="8">
        <f>'04_SCOPE_CLASSIFICATION'!A13</f>
        <v/>
      </c>
      <c r="C150" s="8">
        <f>'04_SCOPE_CLASSIFICATION'!B13</f>
        <v/>
      </c>
      <c r="D150" s="8">
        <f>'04_SCOPE_CLASSIFICATION'!D13</f>
        <v/>
      </c>
      <c r="E150" s="8">
        <f>'04_SCOPE_CLASSIFICATION'!E13</f>
        <v/>
      </c>
      <c r="F150" s="8" t="inlineStr">
        <is>
          <t>AZC-ARS</t>
        </is>
      </c>
      <c r="G150" s="8" t="inlineStr">
        <is>
          <t>Accuracy, Robustness &amp; Cybersecurity</t>
        </is>
      </c>
      <c r="H150" s="8">
        <f>IF('04_SCOPE_CLASSIFICATION'!B13="","NOT CONFIGURED",IF(OR('04_SCOPE_CLASSIFICATION'!O13="High-risk — Annex III",'04_SCOPE_CLASSIFICATION'!O13="High-risk — Annex I"),IF('04_SCOPE_CLASSIFICATION'!H13="Yes",IF(E150="Parent dossier","REQUIRED — parent dossier",IF(E150="Separate dossier","REQUIRED — separate object",IF(E150="Component-scoped controls","REQUIRED — component-scoped",IF(E150="Shared parent controls","SHARED — parent dossier",IF(E150="Not separately assessed","SCREEN / HANDOFF — confirm parent coverage","NEEDS ASSESSMENT — dossier mode"))))),IF('04_SCOPE_CLASSIFICATION'!I13="Yes","SCREEN / HANDOFF — provider-side evidence required",IF('04_SCOPE_CLASSIFICATION'!H13="Needs assessment","NEEDS ASSESSMENT — provider role","SCREEN / HANDOFF — identify responsible provider"))),IF('04_SCOPE_CLASSIFICATION'!O13="Needs assessment","NEEDS ASSESSMENT","NOT APPLICABLE")))</f>
        <v/>
      </c>
      <c r="I150" s="8" t="inlineStr">
        <is>
          <t>Provider-side high-risk pack; deployer uses handoff/provider evidence.</t>
        </is>
      </c>
      <c r="J150" s="8" t="inlineStr">
        <is>
          <t>Article 15</t>
        </is>
      </c>
      <c r="K150" s="8" t="inlineStr">
        <is>
          <t>AZComply_Accuracy_Robustness_Cybersecurity_Control_Workbook_2026-09-04.xlsx</t>
        </is>
      </c>
      <c r="L150" s="131" t="str"/>
      <c r="M150" s="131" t="inlineStr">
        <is>
          <t>Not started</t>
        </is>
      </c>
      <c r="N150" s="131" t="str"/>
      <c r="O150" s="131" t="str"/>
      <c r="P150" s="131" t="n"/>
      <c r="Q150" s="131" t="n"/>
      <c r="R150" s="136">
        <f>IF(B150="","",IF(OR(LEFT(H150,8)="REQUIRED",LEFT(H150,6)="SHARED"),IF(L150="","MISSING — pack instance ID",IF(P150="","MISSING — pack instance reference",IF(OR(H150="REQUIRED — component-scoped",LEFT(H150,6)="SHARED"),IF(Q150="","MISSING — explicit covered-object list",IF(ISNUMBER(SEARCH(B150,Q150)),"COVERED — exact shared/component route","MISSING — object not named in covered-object list")),IF(COUNTIF($L$5:$L$2000,L150)&gt;1,"BLOCK — duplicate instance ID on non-shared route","COVERED — exact route")))),IF(OR(LEFT(H150,18)="SCREEN / HANDOFF",LEFT(H150,11)="CONDITIONAL",LEFT(H150,5)="BLOCK"),"HANDOFF / CONDITIONAL — no instance coverage claim",IF(LEFT(H150,16)="NEEDS ASSESSMENT","NEEDS ASSESSMENT","N/A"))))</f>
        <v/>
      </c>
      <c r="S150" s="136">
        <f>IF(OR(B150="",F150=""),"",B150&amp;"|"&amp;F150)</f>
        <v/>
      </c>
    </row>
    <row r="151">
      <c r="A151" s="8" t="inlineStr">
        <is>
          <t>GR-0147</t>
        </is>
      </c>
      <c r="B151" s="8">
        <f>'04_SCOPE_CLASSIFICATION'!A13</f>
        <v/>
      </c>
      <c r="C151" s="8">
        <f>'04_SCOPE_CLASSIFICATION'!B13</f>
        <v/>
      </c>
      <c r="D151" s="8">
        <f>'04_SCOPE_CLASSIFICATION'!D13</f>
        <v/>
      </c>
      <c r="E151" s="8">
        <f>'04_SCOPE_CLASSIFICATION'!E13</f>
        <v/>
      </c>
      <c r="F151" s="8" t="inlineStr">
        <is>
          <t>AZC-LOG</t>
        </is>
      </c>
      <c r="G151" s="8" t="inlineStr">
        <is>
          <t>Logging &amp; Record-Keeping</t>
        </is>
      </c>
      <c r="H151" s="8">
        <f>IF('04_SCOPE_CLASSIFICATION'!B13="","NOT CONFIGURED",IF(AND(OR('04_SCOPE_CLASSIFICATION'!O13="High-risk — Annex III",'04_SCOPE_CLASSIFICATION'!O13="High-risk — Annex I"),OR('04_SCOPE_CLASSIFICATION'!H13="Yes",'04_SCOPE_CLASSIFICATION'!I13="Yes")),IF(E151="Parent dossier","REQUIRED — parent dossier",IF(E151="Separate dossier","REQUIRED — separate object",IF(E151="Component-scoped controls","REQUIRED — component-scoped",IF(E151="Shared parent controls","SHARED — parent dossier",IF(E151="Not separately assessed","SCREEN / HANDOFF — confirm parent coverage","NEEDS ASSESSMENT — dossier mode"))))),IF('04_SCOPE_CLASSIFICATION'!O13="Needs assessment","NEEDS ASSESSMENT","NOT APPLICABLE")))</f>
        <v/>
      </c>
      <c r="I151" s="8" t="inlineStr">
        <is>
          <t>High-risk logging spans provider/deployer roles.</t>
        </is>
      </c>
      <c r="J151" s="8" t="inlineStr">
        <is>
          <t>Articles 12,19,26</t>
        </is>
      </c>
      <c r="K151" s="8" t="inlineStr">
        <is>
          <t>AZComply_Logging_Record_Keeping_Control_Workbook_2026-09-05.xlsx</t>
        </is>
      </c>
      <c r="L151" s="131" t="str"/>
      <c r="M151" s="131" t="inlineStr">
        <is>
          <t>Not started</t>
        </is>
      </c>
      <c r="N151" s="131" t="str"/>
      <c r="O151" s="131" t="str"/>
      <c r="P151" s="131" t="n"/>
      <c r="Q151" s="131" t="n"/>
      <c r="R151" s="136">
        <f>IF(B151="","",IF(OR(LEFT(H151,8)="REQUIRED",LEFT(H151,6)="SHARED"),IF(L151="","MISSING — pack instance ID",IF(P151="","MISSING — pack instance reference",IF(OR(H151="REQUIRED — component-scoped",LEFT(H151,6)="SHARED"),IF(Q151="","MISSING — explicit covered-object list",IF(ISNUMBER(SEARCH(B151,Q151)),"COVERED — exact shared/component route","MISSING — object not named in covered-object list")),IF(COUNTIF($L$5:$L$2000,L151)&gt;1,"BLOCK — duplicate instance ID on non-shared route","COVERED — exact route")))),IF(OR(LEFT(H151,18)="SCREEN / HANDOFF",LEFT(H151,11)="CONDITIONAL",LEFT(H151,5)="BLOCK"),"HANDOFF / CONDITIONAL — no instance coverage claim",IF(LEFT(H151,16)="NEEDS ASSESSMENT","NEEDS ASSESSMENT","N/A"))))</f>
        <v/>
      </c>
      <c r="S151" s="136">
        <f>IF(OR(B151="",F151=""),"",B151&amp;"|"&amp;F151)</f>
        <v/>
      </c>
    </row>
    <row r="152">
      <c r="A152" s="8" t="inlineStr">
        <is>
          <t>GR-0148</t>
        </is>
      </c>
      <c r="B152" s="8">
        <f>'04_SCOPE_CLASSIFICATION'!A13</f>
        <v/>
      </c>
      <c r="C152" s="8">
        <f>'04_SCOPE_CLASSIFICATION'!B13</f>
        <v/>
      </c>
      <c r="D152" s="8">
        <f>'04_SCOPE_CLASSIFICATION'!D13</f>
        <v/>
      </c>
      <c r="E152" s="8">
        <f>'04_SCOPE_CLASSIFICATION'!E13</f>
        <v/>
      </c>
      <c r="F152" s="8" t="inlineStr">
        <is>
          <t>AZC-TRAIN</t>
        </is>
      </c>
      <c r="G152" s="8" t="inlineStr">
        <is>
          <t>AI Literacy, Training &amp; Competence</t>
        </is>
      </c>
      <c r="H152" s="8">
        <f>IF('04_SCOPE_CLASSIFICATION'!B13="","NOT CONFIGURED",IF('04_SCOPE_CLASSIFICATION'!W13="Required",IF(E152="Parent dossier","REQUIRED — parent dossier",IF(E152="Separate dossier","REQUIRED — separate object",IF(E152="Component-scoped controls","REQUIRED — component-scoped",IF(E152="Shared parent controls","SHARED — parent dossier",IF(E152="Not separately assessed","SCREEN / HANDOFF — confirm parent coverage","NEEDS ASSESSMENT — dossier mode"))))),IF('04_SCOPE_CLASSIFICATION'!W13="Needs assessment","NEEDS ASSESSMENT","NOT APPLICABLE")))</f>
        <v/>
      </c>
      <c r="I152" s="8" t="inlineStr">
        <is>
          <t>Article 4 / high-risk oversight training.</t>
        </is>
      </c>
      <c r="J152" s="8" t="inlineStr">
        <is>
          <t>Articles 4,26(2)</t>
        </is>
      </c>
      <c r="K152" s="8" t="inlineStr">
        <is>
          <t>AZComply_AI_Literacy_Training_Competence_Control_Workbook_2026-09-05.xlsx</t>
        </is>
      </c>
      <c r="L152" s="131" t="str"/>
      <c r="M152" s="131" t="inlineStr">
        <is>
          <t>Not started</t>
        </is>
      </c>
      <c r="N152" s="131" t="str"/>
      <c r="O152" s="131" t="str"/>
      <c r="P152" s="131" t="n"/>
      <c r="Q152" s="131" t="n"/>
      <c r="R152" s="136">
        <f>IF(B152="","",IF(OR(LEFT(H152,8)="REQUIRED",LEFT(H152,6)="SHARED"),IF(L152="","MISSING — pack instance ID",IF(P152="","MISSING — pack instance reference",IF(OR(H152="REQUIRED — component-scoped",LEFT(H152,6)="SHARED"),IF(Q152="","MISSING — explicit covered-object list",IF(ISNUMBER(SEARCH(B152,Q152)),"COVERED — exact shared/component route","MISSING — object not named in covered-object list")),IF(COUNTIF($L$5:$L$2000,L152)&gt;1,"BLOCK — duplicate instance ID on non-shared route","COVERED — exact route")))),IF(OR(LEFT(H152,18)="SCREEN / HANDOFF",LEFT(H152,11)="CONDITIONAL",LEFT(H152,5)="BLOCK"),"HANDOFF / CONDITIONAL — no instance coverage claim",IF(LEFT(H152,16)="NEEDS ASSESSMENT","NEEDS ASSESSMENT","N/A"))))</f>
        <v/>
      </c>
      <c r="S152" s="136">
        <f>IF(OR(B152="",F152=""),"",B152&amp;"|"&amp;F152)</f>
        <v/>
      </c>
    </row>
    <row r="153">
      <c r="A153" s="8" t="inlineStr">
        <is>
          <t>GR-0149</t>
        </is>
      </c>
      <c r="B153" s="8">
        <f>'04_SCOPE_CLASSIFICATION'!A13</f>
        <v/>
      </c>
      <c r="C153" s="8">
        <f>'04_SCOPE_CLASSIFICATION'!B13</f>
        <v/>
      </c>
      <c r="D153" s="8">
        <f>'04_SCOPE_CLASSIFICATION'!D13</f>
        <v/>
      </c>
      <c r="E153" s="8">
        <f>'04_SCOPE_CLASSIFICATION'!E13</f>
        <v/>
      </c>
      <c r="F153" s="8" t="inlineStr">
        <is>
          <t>AZC-FRIA</t>
        </is>
      </c>
      <c r="G153" s="8" t="inlineStr">
        <is>
          <t>Fundamental Rights Impact Assessment</t>
        </is>
      </c>
      <c r="H153" s="8">
        <f>IF('04_SCOPE_CLASSIFICATION'!B13="","NOT CONFIGURED",IF('04_SCOPE_CLASSIFICATION'!S13="Required",IF(E153="Parent dossier","REQUIRED — parent dossier",IF(E153="Separate dossier","REQUIRED — separate object",IF(E153="Component-scoped controls","REQUIRED — component-scoped",IF(E153="Shared parent controls","SHARED — parent dossier",IF(E153="Not separately assessed","SCREEN / HANDOFF — confirm parent coverage","NEEDS ASSESSMENT — dossier mode"))))),IF('04_SCOPE_CLASSIFICATION'!S13="Potentially reusable / exempt route","CONDITIONAL — reuse/exemption review",IF('04_SCOPE_CLASSIFICATION'!S13="Needs assessment","NEEDS ASSESSMENT","NOT APPLICABLE"))))</f>
        <v/>
      </c>
      <c r="I153" s="8" t="inlineStr">
        <is>
          <t>FRIA use/deployer route.</t>
        </is>
      </c>
      <c r="J153" s="8" t="inlineStr">
        <is>
          <t>Article 27 / Art.5(2)</t>
        </is>
      </c>
      <c r="K153" s="8" t="inlineStr">
        <is>
          <t>AZComply_Fundamental_Rights_Impact_Assessment_Control_Workbook_2026-09-05.xlsx</t>
        </is>
      </c>
      <c r="L153" s="131" t="str"/>
      <c r="M153" s="131" t="inlineStr">
        <is>
          <t>Not started</t>
        </is>
      </c>
      <c r="N153" s="131" t="str"/>
      <c r="O153" s="131" t="str"/>
      <c r="P153" s="131" t="n"/>
      <c r="Q153" s="131" t="n"/>
      <c r="R153" s="136">
        <f>IF(B153="","",IF(OR(LEFT(H153,8)="REQUIRED",LEFT(H153,6)="SHARED"),IF(L153="","MISSING — pack instance ID",IF(P153="","MISSING — pack instance reference",IF(OR(H153="REQUIRED — component-scoped",LEFT(H153,6)="SHARED"),IF(Q153="","MISSING — explicit covered-object list",IF(ISNUMBER(SEARCH(B153,Q153)),"COVERED — exact shared/component route","MISSING — object not named in covered-object list")),IF(COUNTIF($L$5:$L$2000,L153)&gt;1,"BLOCK — duplicate instance ID on non-shared route","COVERED — exact route")))),IF(OR(LEFT(H153,18)="SCREEN / HANDOFF",LEFT(H153,11)="CONDITIONAL",LEFT(H153,5)="BLOCK"),"HANDOFF / CONDITIONAL — no instance coverage claim",IF(LEFT(H153,16)="NEEDS ASSESSMENT","NEEDS ASSESSMENT","N/A"))))</f>
        <v/>
      </c>
      <c r="S153" s="136">
        <f>IF(OR(B153="",F153=""),"",B153&amp;"|"&amp;F153)</f>
        <v/>
      </c>
    </row>
    <row r="154">
      <c r="A154" s="8" t="inlineStr">
        <is>
          <t>GR-0150</t>
        </is>
      </c>
      <c r="B154" s="8">
        <f>'04_SCOPE_CLASSIFICATION'!A13</f>
        <v/>
      </c>
      <c r="C154" s="8">
        <f>'04_SCOPE_CLASSIFICATION'!B13</f>
        <v/>
      </c>
      <c r="D154" s="8">
        <f>'04_SCOPE_CLASSIFICATION'!D13</f>
        <v/>
      </c>
      <c r="E154" s="8">
        <f>'04_SCOPE_CLASSIFICATION'!E13</f>
        <v/>
      </c>
      <c r="F154" s="8" t="inlineStr">
        <is>
          <t>AZC-REG</t>
        </is>
      </c>
      <c r="G154" s="8" t="inlineStr">
        <is>
          <t>EU AI Database Registration</t>
        </is>
      </c>
      <c r="H154" s="8">
        <f>IF('04_SCOPE_CLASSIFICATION'!B13="","NOT CONFIGURED",IF(LEFT('04_SCOPE_CLASSIFICATION'!T13,8)="Required",IF(E154="Parent dossier","REQUIRED — parent dossier",IF(E154="Separate dossier","REQUIRED — separate object",IF(E154="Component-scoped controls","REQUIRED — component-scoped",IF(E154="Shared parent controls","SHARED — parent dossier",IF(E154="Not separately assessed","SCREEN / HANDOFF — confirm parent coverage","NEEDS ASSESSMENT — dossier mode"))))),IF('04_SCOPE_CLASSIFICATION'!T13="Needs assessment","NEEDS ASSESSMENT","NOT APPLICABLE")))</f>
        <v/>
      </c>
      <c r="I154" s="8" t="inlineStr">
        <is>
          <t>EU/secure/national registration routing.</t>
        </is>
      </c>
      <c r="J154" s="8" t="inlineStr">
        <is>
          <t>Articles 49,71</t>
        </is>
      </c>
      <c r="K154" s="8" t="inlineStr">
        <is>
          <t>AZComply_EU_AI_Database_Registration_Control_Workbook_2026-09-05.xlsx</t>
        </is>
      </c>
      <c r="L154" s="131" t="str"/>
      <c r="M154" s="131" t="inlineStr">
        <is>
          <t>Not started</t>
        </is>
      </c>
      <c r="N154" s="131" t="str"/>
      <c r="O154" s="131" t="str"/>
      <c r="P154" s="131" t="n"/>
      <c r="Q154" s="131" t="n"/>
      <c r="R154" s="136">
        <f>IF(B154="","",IF(OR(LEFT(H154,8)="REQUIRED",LEFT(H154,6)="SHARED"),IF(L154="","MISSING — pack instance ID",IF(P154="","MISSING — pack instance reference",IF(OR(H154="REQUIRED — component-scoped",LEFT(H154,6)="SHARED"),IF(Q154="","MISSING — explicit covered-object list",IF(ISNUMBER(SEARCH(B154,Q154)),"COVERED — exact shared/component route","MISSING — object not named in covered-object list")),IF(COUNTIF($L$5:$L$2000,L154)&gt;1,"BLOCK — duplicate instance ID on non-shared route","COVERED — exact route")))),IF(OR(LEFT(H154,18)="SCREEN / HANDOFF",LEFT(H154,11)="CONDITIONAL",LEFT(H154,5)="BLOCK"),"HANDOFF / CONDITIONAL — no instance coverage claim",IF(LEFT(H154,16)="NEEDS ASSESSMENT","NEEDS ASSESSMENT","N/A"))))</f>
        <v/>
      </c>
      <c r="S154" s="136">
        <f>IF(OR(B154="",F154=""),"",B154&amp;"|"&amp;F154)</f>
        <v/>
      </c>
    </row>
    <row r="155">
      <c r="A155" s="8" t="inlineStr">
        <is>
          <t>GR-0151</t>
        </is>
      </c>
      <c r="B155" s="8">
        <f>'04_SCOPE_CLASSIFICATION'!A13</f>
        <v/>
      </c>
      <c r="C155" s="8">
        <f>'04_SCOPE_CLASSIFICATION'!B13</f>
        <v/>
      </c>
      <c r="D155" s="8">
        <f>'04_SCOPE_CLASSIFICATION'!D13</f>
        <v/>
      </c>
      <c r="E155" s="8">
        <f>'04_SCOPE_CLASSIFICATION'!E13</f>
        <v/>
      </c>
      <c r="F155" s="8" t="inlineStr">
        <is>
          <t>AZC-PMS</t>
        </is>
      </c>
      <c r="G155" s="8" t="inlineStr">
        <is>
          <t>Post-Market Monitoring</t>
        </is>
      </c>
      <c r="H155" s="8">
        <f>IF('04_SCOPE_CLASSIFICATION'!B13="","NOT CONFIGURED",IF(OR('04_SCOPE_CLASSIFICATION'!O13="High-risk — Annex III",'04_SCOPE_CLASSIFICATION'!O13="High-risk — Annex I"),IF('04_SCOPE_CLASSIFICATION'!H13="Yes",IF(E155="Parent dossier","REQUIRED — parent dossier",IF(E155="Separate dossier","REQUIRED — separate object",IF(E155="Component-scoped controls","REQUIRED — component-scoped",IF(E155="Shared parent controls","SHARED — parent dossier",IF(E155="Not separately assessed","SCREEN / HANDOFF — confirm parent coverage","NEEDS ASSESSMENT — dossier mode"))))),IF('04_SCOPE_CLASSIFICATION'!I13="Yes","SCREEN / HANDOFF — provider-side evidence required",IF('04_SCOPE_CLASSIFICATION'!H13="Needs assessment","NEEDS ASSESSMENT — provider role","SCREEN / HANDOFF — identify responsible provider"))),IF('04_SCOPE_CLASSIFICATION'!O13="Needs assessment","NEEDS ASSESSMENT","NOT APPLICABLE")))</f>
        <v/>
      </c>
      <c r="I155" s="8" t="inlineStr">
        <is>
          <t>Provider-side high-risk pack; deployer uses handoff/provider evidence.</t>
        </is>
      </c>
      <c r="J155" s="8" t="inlineStr">
        <is>
          <t>Article 72</t>
        </is>
      </c>
      <c r="K155" s="8" t="inlineStr">
        <is>
          <t>AZComply_Post_Market_Monitoring_Control_Workbook_2026-09-04.xlsx</t>
        </is>
      </c>
      <c r="L155" s="131" t="str"/>
      <c r="M155" s="131" t="inlineStr">
        <is>
          <t>Not started</t>
        </is>
      </c>
      <c r="N155" s="131" t="str"/>
      <c r="O155" s="131" t="str"/>
      <c r="P155" s="131" t="n"/>
      <c r="Q155" s="131" t="n"/>
      <c r="R155" s="136">
        <f>IF(B155="","",IF(OR(LEFT(H155,8)="REQUIRED",LEFT(H155,6)="SHARED"),IF(L155="","MISSING — pack instance ID",IF(P155="","MISSING — pack instance reference",IF(OR(H155="REQUIRED — component-scoped",LEFT(H155,6)="SHARED"),IF(Q155="","MISSING — explicit covered-object list",IF(ISNUMBER(SEARCH(B155,Q155)),"COVERED — exact shared/component route","MISSING — object not named in covered-object list")),IF(COUNTIF($L$5:$L$2000,L155)&gt;1,"BLOCK — duplicate instance ID on non-shared route","COVERED — exact route")))),IF(OR(LEFT(H155,18)="SCREEN / HANDOFF",LEFT(H155,11)="CONDITIONAL",LEFT(H155,5)="BLOCK"),"HANDOFF / CONDITIONAL — no instance coverage claim",IF(LEFT(H155,16)="NEEDS ASSESSMENT","NEEDS ASSESSMENT","N/A"))))</f>
        <v/>
      </c>
      <c r="S155" s="136">
        <f>IF(OR(B155="",F155=""),"",B155&amp;"|"&amp;F155)</f>
        <v/>
      </c>
    </row>
    <row r="156">
      <c r="A156" s="8" t="inlineStr">
        <is>
          <t>GR-0152</t>
        </is>
      </c>
      <c r="B156" s="8">
        <f>'04_SCOPE_CLASSIFICATION'!A13</f>
        <v/>
      </c>
      <c r="C156" s="8">
        <f>'04_SCOPE_CLASSIFICATION'!B13</f>
        <v/>
      </c>
      <c r="D156" s="8">
        <f>'04_SCOPE_CLASSIFICATION'!D13</f>
        <v/>
      </c>
      <c r="E156" s="8">
        <f>'04_SCOPE_CLASSIFICATION'!E13</f>
        <v/>
      </c>
      <c r="F156" s="8" t="inlineStr">
        <is>
          <t>AZC-SUP</t>
        </is>
      </c>
      <c r="G156" s="8" t="inlineStr">
        <is>
          <t>AI Supply Chain &amp; Value Chain</t>
        </is>
      </c>
      <c r="H156" s="8">
        <f>IF('04_SCOPE_CLASSIFICATION'!B13="","NOT CONFIGURED",IF('04_SCOPE_CLASSIFICATION'!V13="Required",IF(E156="Parent dossier","REQUIRED — parent dossier",IF(E156="Separate dossier","REQUIRED — separate object",IF(E156="Component-scoped controls","REQUIRED — component-scoped",IF(E156="Shared parent controls","SHARED — parent dossier",IF(E156="Not separately assessed","SCREEN / HANDOFF — confirm parent coverage","NEEDS ASSESSMENT — dossier mode"))))),IF('04_SCOPE_CLASSIFICATION'!V13="Screen / handoff","SCREEN / HANDOFF",IF('04_SCOPE_CLASSIFICATION'!V13="Needs assessment","NEEDS ASSESSMENT","NOT APPLICABLE"))))</f>
        <v/>
      </c>
      <c r="I156" s="8" t="inlineStr">
        <is>
          <t>Articles 22–25/value-chain route.</t>
        </is>
      </c>
      <c r="J156" s="8" t="inlineStr">
        <is>
          <t>Articles 22–25</t>
        </is>
      </c>
      <c r="K156" s="8" t="inlineStr">
        <is>
          <t>AZComply_AI_Supply_Chain_Value_Chain_Control_Workbook_2026-09-05.xlsx</t>
        </is>
      </c>
      <c r="L156" s="131" t="str"/>
      <c r="M156" s="131" t="inlineStr">
        <is>
          <t>Not started</t>
        </is>
      </c>
      <c r="N156" s="131" t="str"/>
      <c r="O156" s="131" t="str"/>
      <c r="P156" s="131" t="n"/>
      <c r="Q156" s="131" t="n"/>
      <c r="R156" s="136">
        <f>IF(B156="","",IF(OR(LEFT(H156,8)="REQUIRED",LEFT(H156,6)="SHARED"),IF(L156="","MISSING — pack instance ID",IF(P156="","MISSING — pack instance reference",IF(OR(H156="REQUIRED — component-scoped",LEFT(H156,6)="SHARED"),IF(Q156="","MISSING — explicit covered-object list",IF(ISNUMBER(SEARCH(B156,Q156)),"COVERED — exact shared/component route","MISSING — object not named in covered-object list")),IF(COUNTIF($L$5:$L$2000,L156)&gt;1,"BLOCK — duplicate instance ID on non-shared route","COVERED — exact route")))),IF(OR(LEFT(H156,18)="SCREEN / HANDOFF",LEFT(H156,11)="CONDITIONAL",LEFT(H156,5)="BLOCK"),"HANDOFF / CONDITIONAL — no instance coverage claim",IF(LEFT(H156,16)="NEEDS ASSESSMENT","NEEDS ASSESSMENT","N/A"))))</f>
        <v/>
      </c>
      <c r="S156" s="136">
        <f>IF(OR(B156="",F156=""),"",B156&amp;"|"&amp;F156)</f>
        <v/>
      </c>
    </row>
    <row r="157">
      <c r="A157" s="8" t="inlineStr">
        <is>
          <t>GR-0153</t>
        </is>
      </c>
      <c r="B157" s="8">
        <f>'04_SCOPE_CLASSIFICATION'!A13</f>
        <v/>
      </c>
      <c r="C157" s="8">
        <f>'04_SCOPE_CLASSIFICATION'!B13</f>
        <v/>
      </c>
      <c r="D157" s="8">
        <f>'04_SCOPE_CLASSIFICATION'!D13</f>
        <v/>
      </c>
      <c r="E157" s="8">
        <f>'04_SCOPE_CLASSIFICATION'!E13</f>
        <v/>
      </c>
      <c r="F157" s="8" t="inlineStr">
        <is>
          <t>AZC-GPAI</t>
        </is>
      </c>
      <c r="G157" s="8" t="inlineStr">
        <is>
          <t>GPAI Model Compliance</t>
        </is>
      </c>
      <c r="H157" s="8">
        <f>IF('04_SCOPE_CLASSIFICATION'!B13="","NOT CONFIGURED",IF(OR('04_SCOPE_CLASSIFICATION'!U13="Ordinary GPAI provider",'04_SCOPE_CLASSIFICATION'!U13="Systemic-risk GPAI provider"),IF('04_SCOPE_CLASSIFICATION'!H13="Yes",IF(E157="Parent dossier","REQUIRED — parent dossier",IF(E157="Separate dossier","REQUIRED — separate object",IF(E157="Component-scoped controls","REQUIRED — component-scoped",IF(E157="Shared parent controls","SHARED — parent dossier",IF(E157="Not separately assessed","SCREEN / HANDOFF — confirm parent coverage","NEEDS ASSESSMENT — dossier mode"))))),"SCREEN / HANDOFF — external GPAI provider obligations"),IF('04_SCOPE_CLASSIFICATION'!U13="GPAI model used / external provider handoff","SCREEN / HANDOFF — model-provider evidence",IF('04_SCOPE_CLASSIFICATION'!U13="Needs assessment","NEEDS ASSESSMENT","NOT APPLICABLE"))))</f>
        <v/>
      </c>
      <c r="I157" s="8" t="inlineStr">
        <is>
          <t>GPAI provider vs downstream handoff.</t>
        </is>
      </c>
      <c r="J157" s="8" t="inlineStr">
        <is>
          <t>Articles 51–55</t>
        </is>
      </c>
      <c r="K157" s="8" t="inlineStr">
        <is>
          <t>AZComply_GPAI_Model_Compliance_Control_Workbook_2026-09-05.xlsx</t>
        </is>
      </c>
      <c r="L157" s="131" t="str"/>
      <c r="M157" s="131" t="inlineStr">
        <is>
          <t>Not started</t>
        </is>
      </c>
      <c r="N157" s="131" t="str"/>
      <c r="O157" s="131" t="str"/>
      <c r="P157" s="131" t="n"/>
      <c r="Q157" s="131" t="n"/>
      <c r="R157" s="136">
        <f>IF(B157="","",IF(OR(LEFT(H157,8)="REQUIRED",LEFT(H157,6)="SHARED"),IF(L157="","MISSING — pack instance ID",IF(P157="","MISSING — pack instance reference",IF(OR(H157="REQUIRED — component-scoped",LEFT(H157,6)="SHARED"),IF(Q157="","MISSING — explicit covered-object list",IF(ISNUMBER(SEARCH(B157,Q157)),"COVERED — exact shared/component route","MISSING — object not named in covered-object list")),IF(COUNTIF($L$5:$L$2000,L157)&gt;1,"BLOCK — duplicate instance ID on non-shared route","COVERED — exact route")))),IF(OR(LEFT(H157,18)="SCREEN / HANDOFF",LEFT(H157,11)="CONDITIONAL",LEFT(H157,5)="BLOCK"),"HANDOFF / CONDITIONAL — no instance coverage claim",IF(LEFT(H157,16)="NEEDS ASSESSMENT","NEEDS ASSESSMENT","N/A"))))</f>
        <v/>
      </c>
      <c r="S157" s="136">
        <f>IF(OR(B157="",F157=""),"",B157&amp;"|"&amp;F157)</f>
        <v/>
      </c>
    </row>
    <row r="158">
      <c r="A158" s="8" t="inlineStr">
        <is>
          <t>GR-0154</t>
        </is>
      </c>
      <c r="B158" s="8">
        <f>'04_SCOPE_CLASSIFICATION'!A14</f>
        <v/>
      </c>
      <c r="C158" s="8">
        <f>'04_SCOPE_CLASSIFICATION'!B14</f>
        <v/>
      </c>
      <c r="D158" s="8">
        <f>'04_SCOPE_CLASSIFICATION'!D14</f>
        <v/>
      </c>
      <c r="E158" s="8">
        <f>'04_SCOPE_CLASSIFICATION'!E14</f>
        <v/>
      </c>
      <c r="F158" s="8" t="inlineStr">
        <is>
          <t>AZC-CLS</t>
        </is>
      </c>
      <c r="G158" s="8" t="inlineStr">
        <is>
          <t>AI System Classification Decision</t>
        </is>
      </c>
      <c r="H158" s="8">
        <f>IF('04_SCOPE_CLASSIFICATION'!B14="","NOT CONFIGURED",IF('04_SCOPE_CLASSIFICATION'!D14="Needs assessment","NEEDS ASSESSMENT — regulatory object status",IF(OR('04_SCOPE_CLASSIFICATION'!D14="Separate AI system",'04_SCOPE_CLASSIFICATION'!D14="GPAI model"),IF(E158="Parent dossier","REQUIRED — parent dossier",IF(E158="Separate dossier","REQUIRED — separate object",IF(E158="Component-scoped controls","REQUIRED — component-scoped",IF(E158="Shared parent controls","SHARED — parent dossier",IF(E158="Not separately assessed","SCREEN / HANDOFF — confirm parent coverage","NEEDS ASSESSMENT — dossier mode"))))),IF('04_SCOPE_CLASSIFICATION'!D14="AI component within parent","SCREEN / HANDOFF — classify component within parent context",IF('04_SCOPE_CLASSIFICATION'!D14="Non-AI component","NOT APPLICABLE","NEEDS ASSESSMENT")))))</f>
        <v/>
      </c>
      <c r="I158" s="8" t="inlineStr">
        <is>
          <t>Classification/scope screen for each material object.</t>
        </is>
      </c>
      <c r="J158" s="8" t="inlineStr">
        <is>
          <t>Art.2/3/5/6; Annex I/III</t>
        </is>
      </c>
      <c r="K158" s="8" t="inlineStr">
        <is>
          <t>AZComply_AI_System_Classification_Decision_Workbook_UPDATED_2026-09-04.xlsx</t>
        </is>
      </c>
      <c r="L158" s="131" t="str"/>
      <c r="M158" s="131" t="inlineStr">
        <is>
          <t>Not started</t>
        </is>
      </c>
      <c r="N158" s="131" t="str"/>
      <c r="O158" s="131" t="str"/>
      <c r="P158" s="131" t="n"/>
      <c r="Q158" s="131" t="n"/>
      <c r="R158" s="136">
        <f>IF(B158="","",IF(OR(LEFT(H158,8)="REQUIRED",LEFT(H158,6)="SHARED"),IF(L158="","MISSING — pack instance ID",IF(P158="","MISSING — pack instance reference",IF(OR(H158="REQUIRED — component-scoped",LEFT(H158,6)="SHARED"),IF(Q158="","MISSING — explicit covered-object list",IF(ISNUMBER(SEARCH(B158,Q158)),"COVERED — exact shared/component route","MISSING — object not named in covered-object list")),IF(COUNTIF($L$5:$L$2000,L158)&gt;1,"BLOCK — duplicate instance ID on non-shared route","COVERED — exact route")))),IF(OR(LEFT(H158,18)="SCREEN / HANDOFF",LEFT(H158,11)="CONDITIONAL",LEFT(H158,5)="BLOCK"),"HANDOFF / CONDITIONAL — no instance coverage claim",IF(LEFT(H158,16)="NEEDS ASSESSMENT","NEEDS ASSESSMENT","N/A"))))</f>
        <v/>
      </c>
      <c r="S158" s="136">
        <f>IF(OR(B158="",F158=""),"",B158&amp;"|"&amp;F158)</f>
        <v/>
      </c>
    </row>
    <row r="159">
      <c r="A159" s="8" t="inlineStr">
        <is>
          <t>GR-0155</t>
        </is>
      </c>
      <c r="B159" s="8">
        <f>'04_SCOPE_CLASSIFICATION'!A14</f>
        <v/>
      </c>
      <c r="C159" s="8">
        <f>'04_SCOPE_CLASSIFICATION'!B14</f>
        <v/>
      </c>
      <c r="D159" s="8">
        <f>'04_SCOPE_CLASSIFICATION'!D14</f>
        <v/>
      </c>
      <c r="E159" s="8">
        <f>'04_SCOPE_CLASSIFICATION'!E14</f>
        <v/>
      </c>
      <c r="F159" s="8" t="inlineStr">
        <is>
          <t>AZC-A5</t>
        </is>
      </c>
      <c r="G159" s="8" t="inlineStr">
        <is>
          <t>Article 5 Prohibited Practices</t>
        </is>
      </c>
      <c r="H159" s="8">
        <f>IF('04_SCOPE_CLASSIFICATION'!B14="","NOT CONFIGURED",IF('04_SCOPE_CLASSIFICATION'!F14="No","NOT APPLICABLE — not AI system",IF('04_SCOPE_CLASSIFICATION'!N14="Needs assessment","NEEDS ASSESSMENT — Article 5 screen",IF(OR('04_SCOPE_CLASSIFICATION'!N14="Potential prohibited-practice route",'04_SCOPE_CLASSIFICATION'!N14="Future Article 5 transition route"),"BLOCK / HANDOFF — Article 5 route",IF('04_SCOPE_CLASSIFICATION'!N14="No current Article 5 trigger","SCREEN COMPLETE — no current trigger","NOT APPLICABLE")))))</f>
        <v/>
      </c>
      <c r="I159" s="8" t="inlineStr">
        <is>
          <t>Article 5 gate; component positive route escalates to parent.</t>
        </is>
      </c>
      <c r="J159" s="8" t="inlineStr">
        <is>
          <t>Article 5</t>
        </is>
      </c>
      <c r="K159" s="8" t="inlineStr">
        <is>
          <t>AZComply_Article5_Prohibited_Practices_Control_Workbook_2026-09-04.xlsx</t>
        </is>
      </c>
      <c r="L159" s="131" t="str"/>
      <c r="M159" s="131" t="inlineStr">
        <is>
          <t>Not started</t>
        </is>
      </c>
      <c r="N159" s="131" t="str"/>
      <c r="O159" s="131" t="str"/>
      <c r="P159" s="131" t="n"/>
      <c r="Q159" s="131" t="n"/>
      <c r="R159" s="136">
        <f>IF(B159="","",IF(OR(LEFT(H159,8)="REQUIRED",LEFT(H159,6)="SHARED"),IF(L159="","MISSING — pack instance ID",IF(P159="","MISSING — pack instance reference",IF(OR(H159="REQUIRED — component-scoped",LEFT(H159,6)="SHARED"),IF(Q159="","MISSING — explicit covered-object list",IF(ISNUMBER(SEARCH(B159,Q159)),"COVERED — exact shared/component route","MISSING — object not named in covered-object list")),IF(COUNTIF($L$5:$L$2000,L159)&gt;1,"BLOCK — duplicate instance ID on non-shared route","COVERED — exact route")))),IF(OR(LEFT(H159,18)="SCREEN / HANDOFF",LEFT(H159,11)="CONDITIONAL",LEFT(H159,5)="BLOCK"),"HANDOFF / CONDITIONAL — no instance coverage claim",IF(LEFT(H159,16)="NEEDS ASSESSMENT","NEEDS ASSESSMENT","N/A"))))</f>
        <v/>
      </c>
      <c r="S159" s="136">
        <f>IF(OR(B159="",F159=""),"",B159&amp;"|"&amp;F159)</f>
        <v/>
      </c>
    </row>
    <row r="160">
      <c r="A160" s="8" t="inlineStr">
        <is>
          <t>GR-0156</t>
        </is>
      </c>
      <c r="B160" s="8">
        <f>'04_SCOPE_CLASSIFICATION'!A14</f>
        <v/>
      </c>
      <c r="C160" s="8">
        <f>'04_SCOPE_CLASSIFICATION'!B14</f>
        <v/>
      </c>
      <c r="D160" s="8">
        <f>'04_SCOPE_CLASSIFICATION'!D14</f>
        <v/>
      </c>
      <c r="E160" s="8">
        <f>'04_SCOPE_CLASSIFICATION'!E14</f>
        <v/>
      </c>
      <c r="F160" s="8" t="inlineStr">
        <is>
          <t>AZC-TRANS</t>
        </is>
      </c>
      <c r="G160" s="8" t="inlineStr">
        <is>
          <t>Transparency &amp; Information</t>
        </is>
      </c>
      <c r="H160" s="8">
        <f>IF('04_SCOPE_CLASSIFICATION'!B14="","NOT CONFIGURED",IF(OR('04_SCOPE_CLASSIFICATION'!R14="Required",AND(OR('04_SCOPE_CLASSIFICATION'!O14="High-risk — Annex III",'04_SCOPE_CLASSIFICATION'!O14="High-risk — Annex I"),'04_SCOPE_CLASSIFICATION'!H14="Yes")),IF(E160="Parent dossier","REQUIRED — parent dossier",IF(E160="Separate dossier","REQUIRED — separate object",IF(E160="Component-scoped controls","REQUIRED — component-scoped",IF(E160="Shared parent controls","SHARED — parent dossier",IF(E160="Not separately assessed","SCREEN / HANDOFF — confirm parent coverage","NEEDS ASSESSMENT — dossier mode"))))),IF(AND(OR('04_SCOPE_CLASSIFICATION'!O14="High-risk — Annex III",'04_SCOPE_CLASSIFICATION'!O14="High-risk — Annex I"),'04_SCOPE_CLASSIFICATION'!I14="Yes",'04_SCOPE_CLASSIFICATION'!H14&lt;&gt;"Yes"),"SCREEN / HANDOFF — obtain provider Article 13 information",IF(OR('04_SCOPE_CLASSIFICATION'!R14="Needs assessment",'04_SCOPE_CLASSIFICATION'!O14="Needs assessment"),"NEEDS ASSESSMENT",IF('04_SCOPE_CLASSIFICATION'!R14="Potential exception / reduced disclosure","CONDITIONAL — exception / reduced disclosure evidence","NOT APPLICABLE")))))</f>
        <v/>
      </c>
      <c r="I160" s="8" t="inlineStr">
        <is>
          <t>Article 13 provider info + Article 50 transparency.</t>
        </is>
      </c>
      <c r="J160" s="8" t="inlineStr">
        <is>
          <t>Articles 13,50</t>
        </is>
      </c>
      <c r="K160" s="8" t="inlineStr">
        <is>
          <t>AZComply_Transparency_Information_Control_Workbook_2026-09-05.xlsx</t>
        </is>
      </c>
      <c r="L160" s="131" t="str"/>
      <c r="M160" s="131" t="inlineStr">
        <is>
          <t>Not started</t>
        </is>
      </c>
      <c r="N160" s="131" t="str"/>
      <c r="O160" s="131" t="str"/>
      <c r="P160" s="131" t="n"/>
      <c r="Q160" s="131" t="n"/>
      <c r="R160" s="136">
        <f>IF(B160="","",IF(OR(LEFT(H160,8)="REQUIRED",LEFT(H160,6)="SHARED"),IF(L160="","MISSING — pack instance ID",IF(P160="","MISSING — pack instance reference",IF(OR(H160="REQUIRED — component-scoped",LEFT(H160,6)="SHARED"),IF(Q160="","MISSING — explicit covered-object list",IF(ISNUMBER(SEARCH(B160,Q160)),"COVERED — exact shared/component route","MISSING — object not named in covered-object list")),IF(COUNTIF($L$5:$L$2000,L160)&gt;1,"BLOCK — duplicate instance ID on non-shared route","COVERED — exact route")))),IF(OR(LEFT(H160,18)="SCREEN / HANDOFF",LEFT(H160,11)="CONDITIONAL",LEFT(H160,5)="BLOCK"),"HANDOFF / CONDITIONAL — no instance coverage claim",IF(LEFT(H160,16)="NEEDS ASSESSMENT","NEEDS ASSESSMENT","N/A"))))</f>
        <v/>
      </c>
      <c r="S160" s="136">
        <f>IF(OR(B160="",F160=""),"",B160&amp;"|"&amp;F160)</f>
        <v/>
      </c>
    </row>
    <row r="161">
      <c r="A161" s="8" t="inlineStr">
        <is>
          <t>GR-0157</t>
        </is>
      </c>
      <c r="B161" s="8">
        <f>'04_SCOPE_CLASSIFICATION'!A14</f>
        <v/>
      </c>
      <c r="C161" s="8">
        <f>'04_SCOPE_CLASSIFICATION'!B14</f>
        <v/>
      </c>
      <c r="D161" s="8">
        <f>'04_SCOPE_CLASSIFICATION'!D14</f>
        <v/>
      </c>
      <c r="E161" s="8">
        <f>'04_SCOPE_CLASSIFICATION'!E14</f>
        <v/>
      </c>
      <c r="F161" s="8" t="inlineStr">
        <is>
          <t>AZC-DEP</t>
        </is>
      </c>
      <c r="G161" s="8" t="inlineStr">
        <is>
          <t>Deployer Obligations</t>
        </is>
      </c>
      <c r="H161" s="8">
        <f>IF('04_SCOPE_CLASSIFICATION'!B14="","NOT CONFIGURED",IF(AND('04_SCOPE_CLASSIFICATION'!I14="Yes",OR('04_SCOPE_CLASSIFICATION'!O14="High-risk — Annex III",'04_SCOPE_CLASSIFICATION'!O14="High-risk — Annex I")),IF(E161="Parent dossier","REQUIRED — parent dossier",IF(E161="Separate dossier","REQUIRED — separate object",IF(E161="Component-scoped controls","REQUIRED — component-scoped",IF(E161="Shared parent controls","SHARED — parent dossier",IF(E161="Not separately assessed","SCREEN / HANDOFF — confirm parent coverage","NEEDS ASSESSMENT — dossier mode"))))),IF(OR('04_SCOPE_CLASSIFICATION'!I14="Needs assessment",'04_SCOPE_CLASSIFICATION'!O14="Needs assessment"),"NEEDS ASSESSMENT","NOT APPLICABLE")))</f>
        <v/>
      </c>
      <c r="I161" s="8" t="inlineStr">
        <is>
          <t>High-risk deployer duties.</t>
        </is>
      </c>
      <c r="J161" s="8" t="inlineStr">
        <is>
          <t>Article 26</t>
        </is>
      </c>
      <c r="K161" s="8" t="inlineStr">
        <is>
          <t>AZComply_Deployer_Obligations_Control_Workbook_2026-09-04.xlsx</t>
        </is>
      </c>
      <c r="L161" s="131" t="str"/>
      <c r="M161" s="131" t="inlineStr">
        <is>
          <t>Not started</t>
        </is>
      </c>
      <c r="N161" s="131" t="str"/>
      <c r="O161" s="131" t="str"/>
      <c r="P161" s="131" t="n"/>
      <c r="Q161" s="131" t="n"/>
      <c r="R161" s="136">
        <f>IF(B161="","",IF(OR(LEFT(H161,8)="REQUIRED",LEFT(H161,6)="SHARED"),IF(L161="","MISSING — pack instance ID",IF(P161="","MISSING — pack instance reference",IF(OR(H161="REQUIRED — component-scoped",LEFT(H161,6)="SHARED"),IF(Q161="","MISSING — explicit covered-object list",IF(ISNUMBER(SEARCH(B161,Q161)),"COVERED — exact shared/component route","MISSING — object not named in covered-object list")),IF(COUNTIF($L$5:$L$2000,L161)&gt;1,"BLOCK — duplicate instance ID on non-shared route","COVERED — exact route")))),IF(OR(LEFT(H161,18)="SCREEN / HANDOFF",LEFT(H161,11)="CONDITIONAL",LEFT(H161,5)="BLOCK"),"HANDOFF / CONDITIONAL — no instance coverage claim",IF(LEFT(H161,16)="NEEDS ASSESSMENT","NEEDS ASSESSMENT","N/A"))))</f>
        <v/>
      </c>
      <c r="S161" s="136">
        <f>IF(OR(B161="",F161=""),"",B161&amp;"|"&amp;F161)</f>
        <v/>
      </c>
    </row>
    <row r="162">
      <c r="A162" s="8" t="inlineStr">
        <is>
          <t>GR-0158</t>
        </is>
      </c>
      <c r="B162" s="8">
        <f>'04_SCOPE_CLASSIFICATION'!A14</f>
        <v/>
      </c>
      <c r="C162" s="8">
        <f>'04_SCOPE_CLASSIFICATION'!B14</f>
        <v/>
      </c>
      <c r="D162" s="8">
        <f>'04_SCOPE_CLASSIFICATION'!D14</f>
        <v/>
      </c>
      <c r="E162" s="8">
        <f>'04_SCOPE_CLASSIFICATION'!E14</f>
        <v/>
      </c>
      <c r="F162" s="8" t="inlineStr">
        <is>
          <t>AZC-HO</t>
        </is>
      </c>
      <c r="G162" s="8" t="inlineStr">
        <is>
          <t>Human Oversight</t>
        </is>
      </c>
      <c r="H162" s="8">
        <f>IF('04_SCOPE_CLASSIFICATION'!B14="","NOT CONFIGURED",IF(AND(OR('04_SCOPE_CLASSIFICATION'!O14="High-risk — Annex III",'04_SCOPE_CLASSIFICATION'!O14="High-risk — Annex I"),OR('04_SCOPE_CLASSIFICATION'!H14="Yes",'04_SCOPE_CLASSIFICATION'!I14="Yes")),IF(E162="Parent dossier","REQUIRED — parent dossier",IF(E162="Separate dossier","REQUIRED — separate object",IF(E162="Component-scoped controls","REQUIRED — component-scoped",IF(E162="Shared parent controls","SHARED — parent dossier",IF(E162="Not separately assessed","SCREEN / HANDOFF — confirm parent coverage","NEEDS ASSESSMENT — dossier mode"))))),IF('04_SCOPE_CLASSIFICATION'!O14="Needs assessment","NEEDS ASSESSMENT","NOT APPLICABLE")))</f>
        <v/>
      </c>
      <c r="I162" s="8" t="inlineStr">
        <is>
          <t>High-risk provider/deployer human oversight.</t>
        </is>
      </c>
      <c r="J162" s="8" t="inlineStr">
        <is>
          <t>Articles 14,26(2)</t>
        </is>
      </c>
      <c r="K162" s="8" t="inlineStr">
        <is>
          <t>AZComply_Human_Oversight_Control_Workbook_2026-09-04.xlsx</t>
        </is>
      </c>
      <c r="L162" s="131" t="str"/>
      <c r="M162" s="131" t="inlineStr">
        <is>
          <t>Not started</t>
        </is>
      </c>
      <c r="N162" s="131" t="str"/>
      <c r="O162" s="131" t="str"/>
      <c r="P162" s="131" t="n"/>
      <c r="Q162" s="131" t="n"/>
      <c r="R162" s="136">
        <f>IF(B162="","",IF(OR(LEFT(H162,8)="REQUIRED",LEFT(H162,6)="SHARED"),IF(L162="","MISSING — pack instance ID",IF(P162="","MISSING — pack instance reference",IF(OR(H162="REQUIRED — component-scoped",LEFT(H162,6)="SHARED"),IF(Q162="","MISSING — explicit covered-object list",IF(ISNUMBER(SEARCH(B162,Q162)),"COVERED — exact shared/component route","MISSING — object not named in covered-object list")),IF(COUNTIF($L$5:$L$2000,L162)&gt;1,"BLOCK — duplicate instance ID on non-shared route","COVERED — exact route")))),IF(OR(LEFT(H162,18)="SCREEN / HANDOFF",LEFT(H162,11)="CONDITIONAL",LEFT(H162,5)="BLOCK"),"HANDOFF / CONDITIONAL — no instance coverage claim",IF(LEFT(H162,16)="NEEDS ASSESSMENT","NEEDS ASSESSMENT","N/A"))))</f>
        <v/>
      </c>
      <c r="S162" s="136">
        <f>IF(OR(B162="",F162=""),"",B162&amp;"|"&amp;F162)</f>
        <v/>
      </c>
    </row>
    <row r="163">
      <c r="A163" s="8" t="inlineStr">
        <is>
          <t>GR-0159</t>
        </is>
      </c>
      <c r="B163" s="8">
        <f>'04_SCOPE_CLASSIFICATION'!A14</f>
        <v/>
      </c>
      <c r="C163" s="8">
        <f>'04_SCOPE_CLASSIFICATION'!B14</f>
        <v/>
      </c>
      <c r="D163" s="8">
        <f>'04_SCOPE_CLASSIFICATION'!D14</f>
        <v/>
      </c>
      <c r="E163" s="8">
        <f>'04_SCOPE_CLASSIFICATION'!E14</f>
        <v/>
      </c>
      <c r="F163" s="8" t="inlineStr">
        <is>
          <t>AZC-RISK</t>
        </is>
      </c>
      <c r="G163" s="8" t="inlineStr">
        <is>
          <t>Risk Management System</t>
        </is>
      </c>
      <c r="H163" s="8">
        <f>IF('04_SCOPE_CLASSIFICATION'!B14="","NOT CONFIGURED",IF(OR('04_SCOPE_CLASSIFICATION'!O14="High-risk — Annex III",'04_SCOPE_CLASSIFICATION'!O14="High-risk — Annex I"),IF('04_SCOPE_CLASSIFICATION'!H14="Yes",IF(E163="Parent dossier","REQUIRED — parent dossier",IF(E163="Separate dossier","REQUIRED — separate object",IF(E163="Component-scoped controls","REQUIRED — component-scoped",IF(E163="Shared parent controls","SHARED — parent dossier",IF(E163="Not separately assessed","SCREEN / HANDOFF — confirm parent coverage","NEEDS ASSESSMENT — dossier mode"))))),IF('04_SCOPE_CLASSIFICATION'!I14="Yes","SCREEN / HANDOFF — provider-side evidence required",IF('04_SCOPE_CLASSIFICATION'!H14="Needs assessment","NEEDS ASSESSMENT — provider role","SCREEN / HANDOFF — identify responsible provider"))),IF('04_SCOPE_CLASSIFICATION'!O14="Needs assessment","NEEDS ASSESSMENT","NOT APPLICABLE")))</f>
        <v/>
      </c>
      <c r="I163" s="8" t="inlineStr">
        <is>
          <t>Provider-side high-risk pack; deployer uses handoff/provider evidence.</t>
        </is>
      </c>
      <c r="J163" s="8" t="inlineStr">
        <is>
          <t>Article 9</t>
        </is>
      </c>
      <c r="K163" s="8" t="inlineStr">
        <is>
          <t>AZComply_Risk_Management_System_Control_Workbook_2026-09-04.xlsx</t>
        </is>
      </c>
      <c r="L163" s="131" t="str"/>
      <c r="M163" s="131" t="inlineStr">
        <is>
          <t>Not started</t>
        </is>
      </c>
      <c r="N163" s="131" t="str"/>
      <c r="O163" s="131" t="str"/>
      <c r="P163" s="131" t="n"/>
      <c r="Q163" s="131" t="n"/>
      <c r="R163" s="136">
        <f>IF(B163="","",IF(OR(LEFT(H163,8)="REQUIRED",LEFT(H163,6)="SHARED"),IF(L163="","MISSING — pack instance ID",IF(P163="","MISSING — pack instance reference",IF(OR(H163="REQUIRED — component-scoped",LEFT(H163,6)="SHARED"),IF(Q163="","MISSING — explicit covered-object list",IF(ISNUMBER(SEARCH(B163,Q163)),"COVERED — exact shared/component route","MISSING — object not named in covered-object list")),IF(COUNTIF($L$5:$L$2000,L163)&gt;1,"BLOCK — duplicate instance ID on non-shared route","COVERED — exact route")))),IF(OR(LEFT(H163,18)="SCREEN / HANDOFF",LEFT(H163,11)="CONDITIONAL",LEFT(H163,5)="BLOCK"),"HANDOFF / CONDITIONAL — no instance coverage claim",IF(LEFT(H163,16)="NEEDS ASSESSMENT","NEEDS ASSESSMENT","N/A"))))</f>
        <v/>
      </c>
      <c r="S163" s="136">
        <f>IF(OR(B163="",F163=""),"",B163&amp;"|"&amp;F163)</f>
        <v/>
      </c>
    </row>
    <row r="164">
      <c r="A164" s="8" t="inlineStr">
        <is>
          <t>GR-0160</t>
        </is>
      </c>
      <c r="B164" s="8">
        <f>'04_SCOPE_CLASSIFICATION'!A14</f>
        <v/>
      </c>
      <c r="C164" s="8">
        <f>'04_SCOPE_CLASSIFICATION'!B14</f>
        <v/>
      </c>
      <c r="D164" s="8">
        <f>'04_SCOPE_CLASSIFICATION'!D14</f>
        <v/>
      </c>
      <c r="E164" s="8">
        <f>'04_SCOPE_CLASSIFICATION'!E14</f>
        <v/>
      </c>
      <c r="F164" s="8" t="inlineStr">
        <is>
          <t>AZC-DATA</t>
        </is>
      </c>
      <c r="G164" s="8" t="inlineStr">
        <is>
          <t>Data Governance</t>
        </is>
      </c>
      <c r="H164" s="8">
        <f>IF('04_SCOPE_CLASSIFICATION'!B14="","NOT CONFIGURED",IF(OR('04_SCOPE_CLASSIFICATION'!O14="High-risk — Annex III",'04_SCOPE_CLASSIFICATION'!O14="High-risk — Annex I"),IF('04_SCOPE_CLASSIFICATION'!H14="Yes",IF(E164="Parent dossier","REQUIRED — parent dossier",IF(E164="Separate dossier","REQUIRED — separate object",IF(E164="Component-scoped controls","REQUIRED — component-scoped",IF(E164="Shared parent controls","SHARED — parent dossier",IF(E164="Not separately assessed","SCREEN / HANDOFF — confirm parent coverage","NEEDS ASSESSMENT — dossier mode"))))),IF('04_SCOPE_CLASSIFICATION'!I14="Yes","SCREEN / HANDOFF — provider-side evidence required",IF('04_SCOPE_CLASSIFICATION'!H14="Needs assessment","NEEDS ASSESSMENT — provider role","SCREEN / HANDOFF — identify responsible provider"))),IF('04_SCOPE_CLASSIFICATION'!O14="Needs assessment","NEEDS ASSESSMENT","NOT APPLICABLE")))</f>
        <v/>
      </c>
      <c r="I164" s="8" t="inlineStr">
        <is>
          <t>Provider-side high-risk pack; deployer uses handoff/provider evidence.</t>
        </is>
      </c>
      <c r="J164" s="8" t="inlineStr">
        <is>
          <t>Article 10</t>
        </is>
      </c>
      <c r="K164" s="8" t="inlineStr">
        <is>
          <t>AZComply_Data_Governance_Control_Workbook_2026-09-04.xlsx</t>
        </is>
      </c>
      <c r="L164" s="131" t="str"/>
      <c r="M164" s="131" t="inlineStr">
        <is>
          <t>Not started</t>
        </is>
      </c>
      <c r="N164" s="131" t="str"/>
      <c r="O164" s="131" t="str"/>
      <c r="P164" s="131" t="n"/>
      <c r="Q164" s="131" t="n"/>
      <c r="R164" s="136">
        <f>IF(B164="","",IF(OR(LEFT(H164,8)="REQUIRED",LEFT(H164,6)="SHARED"),IF(L164="","MISSING — pack instance ID",IF(P164="","MISSING — pack instance reference",IF(OR(H164="REQUIRED — component-scoped",LEFT(H164,6)="SHARED"),IF(Q164="","MISSING — explicit covered-object list",IF(ISNUMBER(SEARCH(B164,Q164)),"COVERED — exact shared/component route","MISSING — object not named in covered-object list")),IF(COUNTIF($L$5:$L$2000,L164)&gt;1,"BLOCK — duplicate instance ID on non-shared route","COVERED — exact route")))),IF(OR(LEFT(H164,18)="SCREEN / HANDOFF",LEFT(H164,11)="CONDITIONAL",LEFT(H164,5)="BLOCK"),"HANDOFF / CONDITIONAL — no instance coverage claim",IF(LEFT(H164,16)="NEEDS ASSESSMENT","NEEDS ASSESSMENT","N/A"))))</f>
        <v/>
      </c>
      <c r="S164" s="136">
        <f>IF(OR(B164="",F164=""),"",B164&amp;"|"&amp;F164)</f>
        <v/>
      </c>
    </row>
    <row r="165">
      <c r="A165" s="8" t="inlineStr">
        <is>
          <t>GR-0161</t>
        </is>
      </c>
      <c r="B165" s="8">
        <f>'04_SCOPE_CLASSIFICATION'!A14</f>
        <v/>
      </c>
      <c r="C165" s="8">
        <f>'04_SCOPE_CLASSIFICATION'!B14</f>
        <v/>
      </c>
      <c r="D165" s="8">
        <f>'04_SCOPE_CLASSIFICATION'!D14</f>
        <v/>
      </c>
      <c r="E165" s="8">
        <f>'04_SCOPE_CLASSIFICATION'!E14</f>
        <v/>
      </c>
      <c r="F165" s="8" t="inlineStr">
        <is>
          <t>AZC-TECH</t>
        </is>
      </c>
      <c r="G165" s="8" t="inlineStr">
        <is>
          <t>Technical Documentation</t>
        </is>
      </c>
      <c r="H165" s="8">
        <f>IF('04_SCOPE_CLASSIFICATION'!B14="","NOT CONFIGURED",IF(OR('04_SCOPE_CLASSIFICATION'!O14="High-risk — Annex III",'04_SCOPE_CLASSIFICATION'!O14="High-risk — Annex I"),IF('04_SCOPE_CLASSIFICATION'!H14="Yes",IF(E165="Parent dossier","REQUIRED — parent dossier",IF(E165="Separate dossier","REQUIRED — separate object",IF(E165="Component-scoped controls","REQUIRED — component-scoped",IF(E165="Shared parent controls","SHARED — parent dossier",IF(E165="Not separately assessed","SCREEN / HANDOFF — confirm parent coverage","NEEDS ASSESSMENT — dossier mode"))))),IF('04_SCOPE_CLASSIFICATION'!I14="Yes","SCREEN / HANDOFF — provider-side evidence required",IF('04_SCOPE_CLASSIFICATION'!H14="Needs assessment","NEEDS ASSESSMENT — provider role","SCREEN / HANDOFF — identify responsible provider"))),IF('04_SCOPE_CLASSIFICATION'!O14="Needs assessment","NEEDS ASSESSMENT","NOT APPLICABLE")))</f>
        <v/>
      </c>
      <c r="I165" s="8" t="inlineStr">
        <is>
          <t>Provider-side high-risk pack; deployer uses handoff/provider evidence.</t>
        </is>
      </c>
      <c r="J165" s="8" t="inlineStr">
        <is>
          <t>Article 11 / Annex IV</t>
        </is>
      </c>
      <c r="K165" s="8" t="inlineStr">
        <is>
          <t>AZComply_Technical_Documentation_Control_Workbook_2026-09-04.xlsx</t>
        </is>
      </c>
      <c r="L165" s="131" t="str"/>
      <c r="M165" s="131" t="inlineStr">
        <is>
          <t>Not started</t>
        </is>
      </c>
      <c r="N165" s="131" t="str"/>
      <c r="O165" s="131" t="str"/>
      <c r="P165" s="131" t="n"/>
      <c r="Q165" s="131" t="n"/>
      <c r="R165" s="136">
        <f>IF(B165="","",IF(OR(LEFT(H165,8)="REQUIRED",LEFT(H165,6)="SHARED"),IF(L165="","MISSING — pack instance ID",IF(P165="","MISSING — pack instance reference",IF(OR(H165="REQUIRED — component-scoped",LEFT(H165,6)="SHARED"),IF(Q165="","MISSING — explicit covered-object list",IF(ISNUMBER(SEARCH(B165,Q165)),"COVERED — exact shared/component route","MISSING — object not named in covered-object list")),IF(COUNTIF($L$5:$L$2000,L165)&gt;1,"BLOCK — duplicate instance ID on non-shared route","COVERED — exact route")))),IF(OR(LEFT(H165,18)="SCREEN / HANDOFF",LEFT(H165,11)="CONDITIONAL",LEFT(H165,5)="BLOCK"),"HANDOFF / CONDITIONAL — no instance coverage claim",IF(LEFT(H165,16)="NEEDS ASSESSMENT","NEEDS ASSESSMENT","N/A"))))</f>
        <v/>
      </c>
      <c r="S165" s="136">
        <f>IF(OR(B165="",F165=""),"",B165&amp;"|"&amp;F165)</f>
        <v/>
      </c>
    </row>
    <row r="166">
      <c r="A166" s="8" t="inlineStr">
        <is>
          <t>GR-0162</t>
        </is>
      </c>
      <c r="B166" s="8">
        <f>'04_SCOPE_CLASSIFICATION'!A14</f>
        <v/>
      </c>
      <c r="C166" s="8">
        <f>'04_SCOPE_CLASSIFICATION'!B14</f>
        <v/>
      </c>
      <c r="D166" s="8">
        <f>'04_SCOPE_CLASSIFICATION'!D14</f>
        <v/>
      </c>
      <c r="E166" s="8">
        <f>'04_SCOPE_CLASSIFICATION'!E14</f>
        <v/>
      </c>
      <c r="F166" s="8" t="inlineStr">
        <is>
          <t>AZC-QMS</t>
        </is>
      </c>
      <c r="G166" s="8" t="inlineStr">
        <is>
          <t>Quality Management System</t>
        </is>
      </c>
      <c r="H166" s="8">
        <f>IF('04_SCOPE_CLASSIFICATION'!B14="","NOT CONFIGURED",IF(OR('04_SCOPE_CLASSIFICATION'!O14="High-risk — Annex III",'04_SCOPE_CLASSIFICATION'!O14="High-risk — Annex I"),IF('04_SCOPE_CLASSIFICATION'!H14="Yes",IF(E166="Parent dossier","REQUIRED — parent dossier",IF(E166="Separate dossier","REQUIRED — separate object",IF(E166="Component-scoped controls","REQUIRED — component-scoped",IF(E166="Shared parent controls","SHARED — parent dossier",IF(E166="Not separately assessed","SCREEN / HANDOFF — confirm parent coverage","NEEDS ASSESSMENT — dossier mode"))))),IF('04_SCOPE_CLASSIFICATION'!I14="Yes","SCREEN / HANDOFF — provider-side evidence required",IF('04_SCOPE_CLASSIFICATION'!H14="Needs assessment","NEEDS ASSESSMENT — provider role","SCREEN / HANDOFF — identify responsible provider"))),IF('04_SCOPE_CLASSIFICATION'!O14="Needs assessment","NEEDS ASSESSMENT","NOT APPLICABLE")))</f>
        <v/>
      </c>
      <c r="I166" s="8" t="inlineStr">
        <is>
          <t>Provider-side high-risk pack; deployer uses handoff/provider evidence.</t>
        </is>
      </c>
      <c r="J166" s="8" t="inlineStr">
        <is>
          <t>Article 17</t>
        </is>
      </c>
      <c r="K166" s="8" t="inlineStr">
        <is>
          <t>AZComply_Quality_Management_System_Control_Workbook_2026-09-04.xlsx</t>
        </is>
      </c>
      <c r="L166" s="131" t="str"/>
      <c r="M166" s="131" t="inlineStr">
        <is>
          <t>Not started</t>
        </is>
      </c>
      <c r="N166" s="131" t="str"/>
      <c r="O166" s="131" t="str"/>
      <c r="P166" s="131" t="n"/>
      <c r="Q166" s="131" t="n"/>
      <c r="R166" s="136">
        <f>IF(B166="","",IF(OR(LEFT(H166,8)="REQUIRED",LEFT(H166,6)="SHARED"),IF(L166="","MISSING — pack instance ID",IF(P166="","MISSING — pack instance reference",IF(OR(H166="REQUIRED — component-scoped",LEFT(H166,6)="SHARED"),IF(Q166="","MISSING — explicit covered-object list",IF(ISNUMBER(SEARCH(B166,Q166)),"COVERED — exact shared/component route","MISSING — object not named in covered-object list")),IF(COUNTIF($L$5:$L$2000,L166)&gt;1,"BLOCK — duplicate instance ID on non-shared route","COVERED — exact route")))),IF(OR(LEFT(H166,18)="SCREEN / HANDOFF",LEFT(H166,11)="CONDITIONAL",LEFT(H166,5)="BLOCK"),"HANDOFF / CONDITIONAL — no instance coverage claim",IF(LEFT(H166,16)="NEEDS ASSESSMENT","NEEDS ASSESSMENT","N/A"))))</f>
        <v/>
      </c>
      <c r="S166" s="136">
        <f>IF(OR(B166="",F166=""),"",B166&amp;"|"&amp;F166)</f>
        <v/>
      </c>
    </row>
    <row r="167">
      <c r="A167" s="8" t="inlineStr">
        <is>
          <t>GR-0163</t>
        </is>
      </c>
      <c r="B167" s="8">
        <f>'04_SCOPE_CLASSIFICATION'!A14</f>
        <v/>
      </c>
      <c r="C167" s="8">
        <f>'04_SCOPE_CLASSIFICATION'!B14</f>
        <v/>
      </c>
      <c r="D167" s="8">
        <f>'04_SCOPE_CLASSIFICATION'!D14</f>
        <v/>
      </c>
      <c r="E167" s="8">
        <f>'04_SCOPE_CLASSIFICATION'!E14</f>
        <v/>
      </c>
      <c r="F167" s="8" t="inlineStr">
        <is>
          <t>AZC-ARS</t>
        </is>
      </c>
      <c r="G167" s="8" t="inlineStr">
        <is>
          <t>Accuracy, Robustness &amp; Cybersecurity</t>
        </is>
      </c>
      <c r="H167" s="8">
        <f>IF('04_SCOPE_CLASSIFICATION'!B14="","NOT CONFIGURED",IF(OR('04_SCOPE_CLASSIFICATION'!O14="High-risk — Annex III",'04_SCOPE_CLASSIFICATION'!O14="High-risk — Annex I"),IF('04_SCOPE_CLASSIFICATION'!H14="Yes",IF(E167="Parent dossier","REQUIRED — parent dossier",IF(E167="Separate dossier","REQUIRED — separate object",IF(E167="Component-scoped controls","REQUIRED — component-scoped",IF(E167="Shared parent controls","SHARED — parent dossier",IF(E167="Not separately assessed","SCREEN / HANDOFF — confirm parent coverage","NEEDS ASSESSMENT — dossier mode"))))),IF('04_SCOPE_CLASSIFICATION'!I14="Yes","SCREEN / HANDOFF — provider-side evidence required",IF('04_SCOPE_CLASSIFICATION'!H14="Needs assessment","NEEDS ASSESSMENT — provider role","SCREEN / HANDOFF — identify responsible provider"))),IF('04_SCOPE_CLASSIFICATION'!O14="Needs assessment","NEEDS ASSESSMENT","NOT APPLICABLE")))</f>
        <v/>
      </c>
      <c r="I167" s="8" t="inlineStr">
        <is>
          <t>Provider-side high-risk pack; deployer uses handoff/provider evidence.</t>
        </is>
      </c>
      <c r="J167" s="8" t="inlineStr">
        <is>
          <t>Article 15</t>
        </is>
      </c>
      <c r="K167" s="8" t="inlineStr">
        <is>
          <t>AZComply_Accuracy_Robustness_Cybersecurity_Control_Workbook_2026-09-04.xlsx</t>
        </is>
      </c>
      <c r="L167" s="131" t="str"/>
      <c r="M167" s="131" t="inlineStr">
        <is>
          <t>Not started</t>
        </is>
      </c>
      <c r="N167" s="131" t="str"/>
      <c r="O167" s="131" t="str"/>
      <c r="P167" s="131" t="n"/>
      <c r="Q167" s="131" t="n"/>
      <c r="R167" s="136">
        <f>IF(B167="","",IF(OR(LEFT(H167,8)="REQUIRED",LEFT(H167,6)="SHARED"),IF(L167="","MISSING — pack instance ID",IF(P167="","MISSING — pack instance reference",IF(OR(H167="REQUIRED — component-scoped",LEFT(H167,6)="SHARED"),IF(Q167="","MISSING — explicit covered-object list",IF(ISNUMBER(SEARCH(B167,Q167)),"COVERED — exact shared/component route","MISSING — object not named in covered-object list")),IF(COUNTIF($L$5:$L$2000,L167)&gt;1,"BLOCK — duplicate instance ID on non-shared route","COVERED — exact route")))),IF(OR(LEFT(H167,18)="SCREEN / HANDOFF",LEFT(H167,11)="CONDITIONAL",LEFT(H167,5)="BLOCK"),"HANDOFF / CONDITIONAL — no instance coverage claim",IF(LEFT(H167,16)="NEEDS ASSESSMENT","NEEDS ASSESSMENT","N/A"))))</f>
        <v/>
      </c>
      <c r="S167" s="136">
        <f>IF(OR(B167="",F167=""),"",B167&amp;"|"&amp;F167)</f>
        <v/>
      </c>
    </row>
    <row r="168">
      <c r="A168" s="8" t="inlineStr">
        <is>
          <t>GR-0164</t>
        </is>
      </c>
      <c r="B168" s="8">
        <f>'04_SCOPE_CLASSIFICATION'!A14</f>
        <v/>
      </c>
      <c r="C168" s="8">
        <f>'04_SCOPE_CLASSIFICATION'!B14</f>
        <v/>
      </c>
      <c r="D168" s="8">
        <f>'04_SCOPE_CLASSIFICATION'!D14</f>
        <v/>
      </c>
      <c r="E168" s="8">
        <f>'04_SCOPE_CLASSIFICATION'!E14</f>
        <v/>
      </c>
      <c r="F168" s="8" t="inlineStr">
        <is>
          <t>AZC-LOG</t>
        </is>
      </c>
      <c r="G168" s="8" t="inlineStr">
        <is>
          <t>Logging &amp; Record-Keeping</t>
        </is>
      </c>
      <c r="H168" s="8">
        <f>IF('04_SCOPE_CLASSIFICATION'!B14="","NOT CONFIGURED",IF(AND(OR('04_SCOPE_CLASSIFICATION'!O14="High-risk — Annex III",'04_SCOPE_CLASSIFICATION'!O14="High-risk — Annex I"),OR('04_SCOPE_CLASSIFICATION'!H14="Yes",'04_SCOPE_CLASSIFICATION'!I14="Yes")),IF(E168="Parent dossier","REQUIRED — parent dossier",IF(E168="Separate dossier","REQUIRED — separate object",IF(E168="Component-scoped controls","REQUIRED — component-scoped",IF(E168="Shared parent controls","SHARED — parent dossier",IF(E168="Not separately assessed","SCREEN / HANDOFF — confirm parent coverage","NEEDS ASSESSMENT — dossier mode"))))),IF('04_SCOPE_CLASSIFICATION'!O14="Needs assessment","NEEDS ASSESSMENT","NOT APPLICABLE")))</f>
        <v/>
      </c>
      <c r="I168" s="8" t="inlineStr">
        <is>
          <t>High-risk logging spans provider/deployer roles.</t>
        </is>
      </c>
      <c r="J168" s="8" t="inlineStr">
        <is>
          <t>Articles 12,19,26</t>
        </is>
      </c>
      <c r="K168" s="8" t="inlineStr">
        <is>
          <t>AZComply_Logging_Record_Keeping_Control_Workbook_2026-09-05.xlsx</t>
        </is>
      </c>
      <c r="L168" s="131" t="str"/>
      <c r="M168" s="131" t="inlineStr">
        <is>
          <t>Not started</t>
        </is>
      </c>
      <c r="N168" s="131" t="str"/>
      <c r="O168" s="131" t="str"/>
      <c r="P168" s="131" t="n"/>
      <c r="Q168" s="131" t="n"/>
      <c r="R168" s="136">
        <f>IF(B168="","",IF(OR(LEFT(H168,8)="REQUIRED",LEFT(H168,6)="SHARED"),IF(L168="","MISSING — pack instance ID",IF(P168="","MISSING — pack instance reference",IF(OR(H168="REQUIRED — component-scoped",LEFT(H168,6)="SHARED"),IF(Q168="","MISSING — explicit covered-object list",IF(ISNUMBER(SEARCH(B168,Q168)),"COVERED — exact shared/component route","MISSING — object not named in covered-object list")),IF(COUNTIF($L$5:$L$2000,L168)&gt;1,"BLOCK — duplicate instance ID on non-shared route","COVERED — exact route")))),IF(OR(LEFT(H168,18)="SCREEN / HANDOFF",LEFT(H168,11)="CONDITIONAL",LEFT(H168,5)="BLOCK"),"HANDOFF / CONDITIONAL — no instance coverage claim",IF(LEFT(H168,16)="NEEDS ASSESSMENT","NEEDS ASSESSMENT","N/A"))))</f>
        <v/>
      </c>
      <c r="S168" s="136">
        <f>IF(OR(B168="",F168=""),"",B168&amp;"|"&amp;F168)</f>
        <v/>
      </c>
    </row>
    <row r="169">
      <c r="A169" s="8" t="inlineStr">
        <is>
          <t>GR-0165</t>
        </is>
      </c>
      <c r="B169" s="8">
        <f>'04_SCOPE_CLASSIFICATION'!A14</f>
        <v/>
      </c>
      <c r="C169" s="8">
        <f>'04_SCOPE_CLASSIFICATION'!B14</f>
        <v/>
      </c>
      <c r="D169" s="8">
        <f>'04_SCOPE_CLASSIFICATION'!D14</f>
        <v/>
      </c>
      <c r="E169" s="8">
        <f>'04_SCOPE_CLASSIFICATION'!E14</f>
        <v/>
      </c>
      <c r="F169" s="8" t="inlineStr">
        <is>
          <t>AZC-TRAIN</t>
        </is>
      </c>
      <c r="G169" s="8" t="inlineStr">
        <is>
          <t>AI Literacy, Training &amp; Competence</t>
        </is>
      </c>
      <c r="H169" s="8">
        <f>IF('04_SCOPE_CLASSIFICATION'!B14="","NOT CONFIGURED",IF('04_SCOPE_CLASSIFICATION'!W14="Required",IF(E169="Parent dossier","REQUIRED — parent dossier",IF(E169="Separate dossier","REQUIRED — separate object",IF(E169="Component-scoped controls","REQUIRED — component-scoped",IF(E169="Shared parent controls","SHARED — parent dossier",IF(E169="Not separately assessed","SCREEN / HANDOFF — confirm parent coverage","NEEDS ASSESSMENT — dossier mode"))))),IF('04_SCOPE_CLASSIFICATION'!W14="Needs assessment","NEEDS ASSESSMENT","NOT APPLICABLE")))</f>
        <v/>
      </c>
      <c r="I169" s="8" t="inlineStr">
        <is>
          <t>Article 4 / high-risk oversight training.</t>
        </is>
      </c>
      <c r="J169" s="8" t="inlineStr">
        <is>
          <t>Articles 4,26(2)</t>
        </is>
      </c>
      <c r="K169" s="8" t="inlineStr">
        <is>
          <t>AZComply_AI_Literacy_Training_Competence_Control_Workbook_2026-09-05.xlsx</t>
        </is>
      </c>
      <c r="L169" s="131" t="str"/>
      <c r="M169" s="131" t="inlineStr">
        <is>
          <t>Not started</t>
        </is>
      </c>
      <c r="N169" s="131" t="str"/>
      <c r="O169" s="131" t="str"/>
      <c r="P169" s="131" t="n"/>
      <c r="Q169" s="131" t="n"/>
      <c r="R169" s="136">
        <f>IF(B169="","",IF(OR(LEFT(H169,8)="REQUIRED",LEFT(H169,6)="SHARED"),IF(L169="","MISSING — pack instance ID",IF(P169="","MISSING — pack instance reference",IF(OR(H169="REQUIRED — component-scoped",LEFT(H169,6)="SHARED"),IF(Q169="","MISSING — explicit covered-object list",IF(ISNUMBER(SEARCH(B169,Q169)),"COVERED — exact shared/component route","MISSING — object not named in covered-object list")),IF(COUNTIF($L$5:$L$2000,L169)&gt;1,"BLOCK — duplicate instance ID on non-shared route","COVERED — exact route")))),IF(OR(LEFT(H169,18)="SCREEN / HANDOFF",LEFT(H169,11)="CONDITIONAL",LEFT(H169,5)="BLOCK"),"HANDOFF / CONDITIONAL — no instance coverage claim",IF(LEFT(H169,16)="NEEDS ASSESSMENT","NEEDS ASSESSMENT","N/A"))))</f>
        <v/>
      </c>
      <c r="S169" s="136">
        <f>IF(OR(B169="",F169=""),"",B169&amp;"|"&amp;F169)</f>
        <v/>
      </c>
    </row>
    <row r="170">
      <c r="A170" s="8" t="inlineStr">
        <is>
          <t>GR-0166</t>
        </is>
      </c>
      <c r="B170" s="8">
        <f>'04_SCOPE_CLASSIFICATION'!A14</f>
        <v/>
      </c>
      <c r="C170" s="8">
        <f>'04_SCOPE_CLASSIFICATION'!B14</f>
        <v/>
      </c>
      <c r="D170" s="8">
        <f>'04_SCOPE_CLASSIFICATION'!D14</f>
        <v/>
      </c>
      <c r="E170" s="8">
        <f>'04_SCOPE_CLASSIFICATION'!E14</f>
        <v/>
      </c>
      <c r="F170" s="8" t="inlineStr">
        <is>
          <t>AZC-FRIA</t>
        </is>
      </c>
      <c r="G170" s="8" t="inlineStr">
        <is>
          <t>Fundamental Rights Impact Assessment</t>
        </is>
      </c>
      <c r="H170" s="8">
        <f>IF('04_SCOPE_CLASSIFICATION'!B14="","NOT CONFIGURED",IF('04_SCOPE_CLASSIFICATION'!S14="Required",IF(E170="Parent dossier","REQUIRED — parent dossier",IF(E170="Separate dossier","REQUIRED — separate object",IF(E170="Component-scoped controls","REQUIRED — component-scoped",IF(E170="Shared parent controls","SHARED — parent dossier",IF(E170="Not separately assessed","SCREEN / HANDOFF — confirm parent coverage","NEEDS ASSESSMENT — dossier mode"))))),IF('04_SCOPE_CLASSIFICATION'!S14="Potentially reusable / exempt route","CONDITIONAL — reuse/exemption review",IF('04_SCOPE_CLASSIFICATION'!S14="Needs assessment","NEEDS ASSESSMENT","NOT APPLICABLE"))))</f>
        <v/>
      </c>
      <c r="I170" s="8" t="inlineStr">
        <is>
          <t>FRIA use/deployer route.</t>
        </is>
      </c>
      <c r="J170" s="8" t="inlineStr">
        <is>
          <t>Article 27 / Art.5(2)</t>
        </is>
      </c>
      <c r="K170" s="8" t="inlineStr">
        <is>
          <t>AZComply_Fundamental_Rights_Impact_Assessment_Control_Workbook_2026-09-05.xlsx</t>
        </is>
      </c>
      <c r="L170" s="131" t="str"/>
      <c r="M170" s="131" t="inlineStr">
        <is>
          <t>Not started</t>
        </is>
      </c>
      <c r="N170" s="131" t="str"/>
      <c r="O170" s="131" t="str"/>
      <c r="P170" s="131" t="n"/>
      <c r="Q170" s="131" t="n"/>
      <c r="R170" s="136">
        <f>IF(B170="","",IF(OR(LEFT(H170,8)="REQUIRED",LEFT(H170,6)="SHARED"),IF(L170="","MISSING — pack instance ID",IF(P170="","MISSING — pack instance reference",IF(OR(H170="REQUIRED — component-scoped",LEFT(H170,6)="SHARED"),IF(Q170="","MISSING — explicit covered-object list",IF(ISNUMBER(SEARCH(B170,Q170)),"COVERED — exact shared/component route","MISSING — object not named in covered-object list")),IF(COUNTIF($L$5:$L$2000,L170)&gt;1,"BLOCK — duplicate instance ID on non-shared route","COVERED — exact route")))),IF(OR(LEFT(H170,18)="SCREEN / HANDOFF",LEFT(H170,11)="CONDITIONAL",LEFT(H170,5)="BLOCK"),"HANDOFF / CONDITIONAL — no instance coverage claim",IF(LEFT(H170,16)="NEEDS ASSESSMENT","NEEDS ASSESSMENT","N/A"))))</f>
        <v/>
      </c>
      <c r="S170" s="136">
        <f>IF(OR(B170="",F170=""),"",B170&amp;"|"&amp;F170)</f>
        <v/>
      </c>
    </row>
    <row r="171">
      <c r="A171" s="8" t="inlineStr">
        <is>
          <t>GR-0167</t>
        </is>
      </c>
      <c r="B171" s="8">
        <f>'04_SCOPE_CLASSIFICATION'!A14</f>
        <v/>
      </c>
      <c r="C171" s="8">
        <f>'04_SCOPE_CLASSIFICATION'!B14</f>
        <v/>
      </c>
      <c r="D171" s="8">
        <f>'04_SCOPE_CLASSIFICATION'!D14</f>
        <v/>
      </c>
      <c r="E171" s="8">
        <f>'04_SCOPE_CLASSIFICATION'!E14</f>
        <v/>
      </c>
      <c r="F171" s="8" t="inlineStr">
        <is>
          <t>AZC-REG</t>
        </is>
      </c>
      <c r="G171" s="8" t="inlineStr">
        <is>
          <t>EU AI Database Registration</t>
        </is>
      </c>
      <c r="H171" s="8">
        <f>IF('04_SCOPE_CLASSIFICATION'!B14="","NOT CONFIGURED",IF(LEFT('04_SCOPE_CLASSIFICATION'!T14,8)="Required",IF(E171="Parent dossier","REQUIRED — parent dossier",IF(E171="Separate dossier","REQUIRED — separate object",IF(E171="Component-scoped controls","REQUIRED — component-scoped",IF(E171="Shared parent controls","SHARED — parent dossier",IF(E171="Not separately assessed","SCREEN / HANDOFF — confirm parent coverage","NEEDS ASSESSMENT — dossier mode"))))),IF('04_SCOPE_CLASSIFICATION'!T14="Needs assessment","NEEDS ASSESSMENT","NOT APPLICABLE")))</f>
        <v/>
      </c>
      <c r="I171" s="8" t="inlineStr">
        <is>
          <t>EU/secure/national registration routing.</t>
        </is>
      </c>
      <c r="J171" s="8" t="inlineStr">
        <is>
          <t>Articles 49,71</t>
        </is>
      </c>
      <c r="K171" s="8" t="inlineStr">
        <is>
          <t>AZComply_EU_AI_Database_Registration_Control_Workbook_2026-09-05.xlsx</t>
        </is>
      </c>
      <c r="L171" s="131" t="str"/>
      <c r="M171" s="131" t="inlineStr">
        <is>
          <t>Not started</t>
        </is>
      </c>
      <c r="N171" s="131" t="str"/>
      <c r="O171" s="131" t="str"/>
      <c r="P171" s="131" t="n"/>
      <c r="Q171" s="131" t="n"/>
      <c r="R171" s="136">
        <f>IF(B171="","",IF(OR(LEFT(H171,8)="REQUIRED",LEFT(H171,6)="SHARED"),IF(L171="","MISSING — pack instance ID",IF(P171="","MISSING — pack instance reference",IF(OR(H171="REQUIRED — component-scoped",LEFT(H171,6)="SHARED"),IF(Q171="","MISSING — explicit covered-object list",IF(ISNUMBER(SEARCH(B171,Q171)),"COVERED — exact shared/component route","MISSING — object not named in covered-object list")),IF(COUNTIF($L$5:$L$2000,L171)&gt;1,"BLOCK — duplicate instance ID on non-shared route","COVERED — exact route")))),IF(OR(LEFT(H171,18)="SCREEN / HANDOFF",LEFT(H171,11)="CONDITIONAL",LEFT(H171,5)="BLOCK"),"HANDOFF / CONDITIONAL — no instance coverage claim",IF(LEFT(H171,16)="NEEDS ASSESSMENT","NEEDS ASSESSMENT","N/A"))))</f>
        <v/>
      </c>
      <c r="S171" s="136">
        <f>IF(OR(B171="",F171=""),"",B171&amp;"|"&amp;F171)</f>
        <v/>
      </c>
    </row>
    <row r="172">
      <c r="A172" s="8" t="inlineStr">
        <is>
          <t>GR-0168</t>
        </is>
      </c>
      <c r="B172" s="8">
        <f>'04_SCOPE_CLASSIFICATION'!A14</f>
        <v/>
      </c>
      <c r="C172" s="8">
        <f>'04_SCOPE_CLASSIFICATION'!B14</f>
        <v/>
      </c>
      <c r="D172" s="8">
        <f>'04_SCOPE_CLASSIFICATION'!D14</f>
        <v/>
      </c>
      <c r="E172" s="8">
        <f>'04_SCOPE_CLASSIFICATION'!E14</f>
        <v/>
      </c>
      <c r="F172" s="8" t="inlineStr">
        <is>
          <t>AZC-PMS</t>
        </is>
      </c>
      <c r="G172" s="8" t="inlineStr">
        <is>
          <t>Post-Market Monitoring</t>
        </is>
      </c>
      <c r="H172" s="8">
        <f>IF('04_SCOPE_CLASSIFICATION'!B14="","NOT CONFIGURED",IF(OR('04_SCOPE_CLASSIFICATION'!O14="High-risk — Annex III",'04_SCOPE_CLASSIFICATION'!O14="High-risk — Annex I"),IF('04_SCOPE_CLASSIFICATION'!H14="Yes",IF(E172="Parent dossier","REQUIRED — parent dossier",IF(E172="Separate dossier","REQUIRED — separate object",IF(E172="Component-scoped controls","REQUIRED — component-scoped",IF(E172="Shared parent controls","SHARED — parent dossier",IF(E172="Not separately assessed","SCREEN / HANDOFF — confirm parent coverage","NEEDS ASSESSMENT — dossier mode"))))),IF('04_SCOPE_CLASSIFICATION'!I14="Yes","SCREEN / HANDOFF — provider-side evidence required",IF('04_SCOPE_CLASSIFICATION'!H14="Needs assessment","NEEDS ASSESSMENT — provider role","SCREEN / HANDOFF — identify responsible provider"))),IF('04_SCOPE_CLASSIFICATION'!O14="Needs assessment","NEEDS ASSESSMENT","NOT APPLICABLE")))</f>
        <v/>
      </c>
      <c r="I172" s="8" t="inlineStr">
        <is>
          <t>Provider-side high-risk pack; deployer uses handoff/provider evidence.</t>
        </is>
      </c>
      <c r="J172" s="8" t="inlineStr">
        <is>
          <t>Article 72</t>
        </is>
      </c>
      <c r="K172" s="8" t="inlineStr">
        <is>
          <t>AZComply_Post_Market_Monitoring_Control_Workbook_2026-09-04.xlsx</t>
        </is>
      </c>
      <c r="L172" s="131" t="str"/>
      <c r="M172" s="131" t="inlineStr">
        <is>
          <t>Not started</t>
        </is>
      </c>
      <c r="N172" s="131" t="str"/>
      <c r="O172" s="131" t="str"/>
      <c r="P172" s="131" t="n"/>
      <c r="Q172" s="131" t="n"/>
      <c r="R172" s="136">
        <f>IF(B172="","",IF(OR(LEFT(H172,8)="REQUIRED",LEFT(H172,6)="SHARED"),IF(L172="","MISSING — pack instance ID",IF(P172="","MISSING — pack instance reference",IF(OR(H172="REQUIRED — component-scoped",LEFT(H172,6)="SHARED"),IF(Q172="","MISSING — explicit covered-object list",IF(ISNUMBER(SEARCH(B172,Q172)),"COVERED — exact shared/component route","MISSING — object not named in covered-object list")),IF(COUNTIF($L$5:$L$2000,L172)&gt;1,"BLOCK — duplicate instance ID on non-shared route","COVERED — exact route")))),IF(OR(LEFT(H172,18)="SCREEN / HANDOFF",LEFT(H172,11)="CONDITIONAL",LEFT(H172,5)="BLOCK"),"HANDOFF / CONDITIONAL — no instance coverage claim",IF(LEFT(H172,16)="NEEDS ASSESSMENT","NEEDS ASSESSMENT","N/A"))))</f>
        <v/>
      </c>
      <c r="S172" s="136">
        <f>IF(OR(B172="",F172=""),"",B172&amp;"|"&amp;F172)</f>
        <v/>
      </c>
    </row>
    <row r="173">
      <c r="A173" s="8" t="inlineStr">
        <is>
          <t>GR-0169</t>
        </is>
      </c>
      <c r="B173" s="8">
        <f>'04_SCOPE_CLASSIFICATION'!A14</f>
        <v/>
      </c>
      <c r="C173" s="8">
        <f>'04_SCOPE_CLASSIFICATION'!B14</f>
        <v/>
      </c>
      <c r="D173" s="8">
        <f>'04_SCOPE_CLASSIFICATION'!D14</f>
        <v/>
      </c>
      <c r="E173" s="8">
        <f>'04_SCOPE_CLASSIFICATION'!E14</f>
        <v/>
      </c>
      <c r="F173" s="8" t="inlineStr">
        <is>
          <t>AZC-SUP</t>
        </is>
      </c>
      <c r="G173" s="8" t="inlineStr">
        <is>
          <t>AI Supply Chain &amp; Value Chain</t>
        </is>
      </c>
      <c r="H173" s="8">
        <f>IF('04_SCOPE_CLASSIFICATION'!B14="","NOT CONFIGURED",IF('04_SCOPE_CLASSIFICATION'!V14="Required",IF(E173="Parent dossier","REQUIRED — parent dossier",IF(E173="Separate dossier","REQUIRED — separate object",IF(E173="Component-scoped controls","REQUIRED — component-scoped",IF(E173="Shared parent controls","SHARED — parent dossier",IF(E173="Not separately assessed","SCREEN / HANDOFF — confirm parent coverage","NEEDS ASSESSMENT — dossier mode"))))),IF('04_SCOPE_CLASSIFICATION'!V14="Screen / handoff","SCREEN / HANDOFF",IF('04_SCOPE_CLASSIFICATION'!V14="Needs assessment","NEEDS ASSESSMENT","NOT APPLICABLE"))))</f>
        <v/>
      </c>
      <c r="I173" s="8" t="inlineStr">
        <is>
          <t>Articles 22–25/value-chain route.</t>
        </is>
      </c>
      <c r="J173" s="8" t="inlineStr">
        <is>
          <t>Articles 22–25</t>
        </is>
      </c>
      <c r="K173" s="8" t="inlineStr">
        <is>
          <t>AZComply_AI_Supply_Chain_Value_Chain_Control_Workbook_2026-09-05.xlsx</t>
        </is>
      </c>
      <c r="L173" s="131" t="str"/>
      <c r="M173" s="131" t="inlineStr">
        <is>
          <t>Not started</t>
        </is>
      </c>
      <c r="N173" s="131" t="str"/>
      <c r="O173" s="131" t="str"/>
      <c r="P173" s="131" t="n"/>
      <c r="Q173" s="131" t="n"/>
      <c r="R173" s="136">
        <f>IF(B173="","",IF(OR(LEFT(H173,8)="REQUIRED",LEFT(H173,6)="SHARED"),IF(L173="","MISSING — pack instance ID",IF(P173="","MISSING — pack instance reference",IF(OR(H173="REQUIRED — component-scoped",LEFT(H173,6)="SHARED"),IF(Q173="","MISSING — explicit covered-object list",IF(ISNUMBER(SEARCH(B173,Q173)),"COVERED — exact shared/component route","MISSING — object not named in covered-object list")),IF(COUNTIF($L$5:$L$2000,L173)&gt;1,"BLOCK — duplicate instance ID on non-shared route","COVERED — exact route")))),IF(OR(LEFT(H173,18)="SCREEN / HANDOFF",LEFT(H173,11)="CONDITIONAL",LEFT(H173,5)="BLOCK"),"HANDOFF / CONDITIONAL — no instance coverage claim",IF(LEFT(H173,16)="NEEDS ASSESSMENT","NEEDS ASSESSMENT","N/A"))))</f>
        <v/>
      </c>
      <c r="S173" s="136">
        <f>IF(OR(B173="",F173=""),"",B173&amp;"|"&amp;F173)</f>
        <v/>
      </c>
    </row>
    <row r="174">
      <c r="A174" s="8" t="inlineStr">
        <is>
          <t>GR-0170</t>
        </is>
      </c>
      <c r="B174" s="8">
        <f>'04_SCOPE_CLASSIFICATION'!A14</f>
        <v/>
      </c>
      <c r="C174" s="8">
        <f>'04_SCOPE_CLASSIFICATION'!B14</f>
        <v/>
      </c>
      <c r="D174" s="8">
        <f>'04_SCOPE_CLASSIFICATION'!D14</f>
        <v/>
      </c>
      <c r="E174" s="8">
        <f>'04_SCOPE_CLASSIFICATION'!E14</f>
        <v/>
      </c>
      <c r="F174" s="8" t="inlineStr">
        <is>
          <t>AZC-GPAI</t>
        </is>
      </c>
      <c r="G174" s="8" t="inlineStr">
        <is>
          <t>GPAI Model Compliance</t>
        </is>
      </c>
      <c r="H174" s="8">
        <f>IF('04_SCOPE_CLASSIFICATION'!B14="","NOT CONFIGURED",IF(OR('04_SCOPE_CLASSIFICATION'!U14="Ordinary GPAI provider",'04_SCOPE_CLASSIFICATION'!U14="Systemic-risk GPAI provider"),IF('04_SCOPE_CLASSIFICATION'!H14="Yes",IF(E174="Parent dossier","REQUIRED — parent dossier",IF(E174="Separate dossier","REQUIRED — separate object",IF(E174="Component-scoped controls","REQUIRED — component-scoped",IF(E174="Shared parent controls","SHARED — parent dossier",IF(E174="Not separately assessed","SCREEN / HANDOFF — confirm parent coverage","NEEDS ASSESSMENT — dossier mode"))))),"SCREEN / HANDOFF — external GPAI provider obligations"),IF('04_SCOPE_CLASSIFICATION'!U14="GPAI model used / external provider handoff","SCREEN / HANDOFF — model-provider evidence",IF('04_SCOPE_CLASSIFICATION'!U14="Needs assessment","NEEDS ASSESSMENT","NOT APPLICABLE"))))</f>
        <v/>
      </c>
      <c r="I174" s="8" t="inlineStr">
        <is>
          <t>GPAI provider vs downstream handoff.</t>
        </is>
      </c>
      <c r="J174" s="8" t="inlineStr">
        <is>
          <t>Articles 51–55</t>
        </is>
      </c>
      <c r="K174" s="8" t="inlineStr">
        <is>
          <t>AZComply_GPAI_Model_Compliance_Control_Workbook_2026-09-05.xlsx</t>
        </is>
      </c>
      <c r="L174" s="131" t="str"/>
      <c r="M174" s="131" t="inlineStr">
        <is>
          <t>Not started</t>
        </is>
      </c>
      <c r="N174" s="131" t="str"/>
      <c r="O174" s="131" t="str"/>
      <c r="P174" s="131" t="n"/>
      <c r="Q174" s="131" t="n"/>
      <c r="R174" s="136">
        <f>IF(B174="","",IF(OR(LEFT(H174,8)="REQUIRED",LEFT(H174,6)="SHARED"),IF(L174="","MISSING — pack instance ID",IF(P174="","MISSING — pack instance reference",IF(OR(H174="REQUIRED — component-scoped",LEFT(H174,6)="SHARED"),IF(Q174="","MISSING — explicit covered-object list",IF(ISNUMBER(SEARCH(B174,Q174)),"COVERED — exact shared/component route","MISSING — object not named in covered-object list")),IF(COUNTIF($L$5:$L$2000,L174)&gt;1,"BLOCK — duplicate instance ID on non-shared route","COVERED — exact route")))),IF(OR(LEFT(H174,18)="SCREEN / HANDOFF",LEFT(H174,11)="CONDITIONAL",LEFT(H174,5)="BLOCK"),"HANDOFF / CONDITIONAL — no instance coverage claim",IF(LEFT(H174,16)="NEEDS ASSESSMENT","NEEDS ASSESSMENT","N/A"))))</f>
        <v/>
      </c>
      <c r="S174" s="136">
        <f>IF(OR(B174="",F174=""),"",B174&amp;"|"&amp;F174)</f>
        <v/>
      </c>
    </row>
    <row r="175">
      <c r="A175" s="8" t="inlineStr">
        <is>
          <t>GR-0171</t>
        </is>
      </c>
      <c r="B175" s="8">
        <f>'04_SCOPE_CLASSIFICATION'!A15</f>
        <v/>
      </c>
      <c r="C175" s="8">
        <f>'04_SCOPE_CLASSIFICATION'!B15</f>
        <v/>
      </c>
      <c r="D175" s="8">
        <f>'04_SCOPE_CLASSIFICATION'!D15</f>
        <v/>
      </c>
      <c r="E175" s="8">
        <f>'04_SCOPE_CLASSIFICATION'!E15</f>
        <v/>
      </c>
      <c r="F175" s="8" t="inlineStr">
        <is>
          <t>AZC-CLS</t>
        </is>
      </c>
      <c r="G175" s="8" t="inlineStr">
        <is>
          <t>AI System Classification Decision</t>
        </is>
      </c>
      <c r="H175" s="8">
        <f>IF('04_SCOPE_CLASSIFICATION'!B15="","NOT CONFIGURED",IF('04_SCOPE_CLASSIFICATION'!D15="Needs assessment","NEEDS ASSESSMENT — regulatory object status",IF(OR('04_SCOPE_CLASSIFICATION'!D15="Separate AI system",'04_SCOPE_CLASSIFICATION'!D15="GPAI model"),IF(E175="Parent dossier","REQUIRED — parent dossier",IF(E175="Separate dossier","REQUIRED — separate object",IF(E175="Component-scoped controls","REQUIRED — component-scoped",IF(E175="Shared parent controls","SHARED — parent dossier",IF(E175="Not separately assessed","SCREEN / HANDOFF — confirm parent coverage","NEEDS ASSESSMENT — dossier mode"))))),IF('04_SCOPE_CLASSIFICATION'!D15="AI component within parent","SCREEN / HANDOFF — classify component within parent context",IF('04_SCOPE_CLASSIFICATION'!D15="Non-AI component","NOT APPLICABLE","NEEDS ASSESSMENT")))))</f>
        <v/>
      </c>
      <c r="I175" s="8" t="inlineStr">
        <is>
          <t>Classification/scope screen for each material object.</t>
        </is>
      </c>
      <c r="J175" s="8" t="inlineStr">
        <is>
          <t>Art.2/3/5/6; Annex I/III</t>
        </is>
      </c>
      <c r="K175" s="8" t="inlineStr">
        <is>
          <t>AZComply_AI_System_Classification_Decision_Workbook_UPDATED_2026-09-04.xlsx</t>
        </is>
      </c>
      <c r="L175" s="131" t="str"/>
      <c r="M175" s="131" t="inlineStr">
        <is>
          <t>Not started</t>
        </is>
      </c>
      <c r="N175" s="131" t="str"/>
      <c r="O175" s="131" t="str"/>
      <c r="P175" s="131" t="n"/>
      <c r="Q175" s="131" t="n"/>
      <c r="R175" s="136">
        <f>IF(B175="","",IF(OR(LEFT(H175,8)="REQUIRED",LEFT(H175,6)="SHARED"),IF(L175="","MISSING — pack instance ID",IF(P175="","MISSING — pack instance reference",IF(OR(H175="REQUIRED — component-scoped",LEFT(H175,6)="SHARED"),IF(Q175="","MISSING — explicit covered-object list",IF(ISNUMBER(SEARCH(B175,Q175)),"COVERED — exact shared/component route","MISSING — object not named in covered-object list")),IF(COUNTIF($L$5:$L$2000,L175)&gt;1,"BLOCK — duplicate instance ID on non-shared route","COVERED — exact route")))),IF(OR(LEFT(H175,18)="SCREEN / HANDOFF",LEFT(H175,11)="CONDITIONAL",LEFT(H175,5)="BLOCK"),"HANDOFF / CONDITIONAL — no instance coverage claim",IF(LEFT(H175,16)="NEEDS ASSESSMENT","NEEDS ASSESSMENT","N/A"))))</f>
        <v/>
      </c>
      <c r="S175" s="136">
        <f>IF(OR(B175="",F175=""),"",B175&amp;"|"&amp;F175)</f>
        <v/>
      </c>
    </row>
    <row r="176">
      <c r="A176" s="8" t="inlineStr">
        <is>
          <t>GR-0172</t>
        </is>
      </c>
      <c r="B176" s="8">
        <f>'04_SCOPE_CLASSIFICATION'!A15</f>
        <v/>
      </c>
      <c r="C176" s="8">
        <f>'04_SCOPE_CLASSIFICATION'!B15</f>
        <v/>
      </c>
      <c r="D176" s="8">
        <f>'04_SCOPE_CLASSIFICATION'!D15</f>
        <v/>
      </c>
      <c r="E176" s="8">
        <f>'04_SCOPE_CLASSIFICATION'!E15</f>
        <v/>
      </c>
      <c r="F176" s="8" t="inlineStr">
        <is>
          <t>AZC-A5</t>
        </is>
      </c>
      <c r="G176" s="8" t="inlineStr">
        <is>
          <t>Article 5 Prohibited Practices</t>
        </is>
      </c>
      <c r="H176" s="8">
        <f>IF('04_SCOPE_CLASSIFICATION'!B15="","NOT CONFIGURED",IF('04_SCOPE_CLASSIFICATION'!F15="No","NOT APPLICABLE — not AI system",IF('04_SCOPE_CLASSIFICATION'!N15="Needs assessment","NEEDS ASSESSMENT — Article 5 screen",IF(OR('04_SCOPE_CLASSIFICATION'!N15="Potential prohibited-practice route",'04_SCOPE_CLASSIFICATION'!N15="Future Article 5 transition route"),"BLOCK / HANDOFF — Article 5 route",IF('04_SCOPE_CLASSIFICATION'!N15="No current Article 5 trigger","SCREEN COMPLETE — no current trigger","NOT APPLICABLE")))))</f>
        <v/>
      </c>
      <c r="I176" s="8" t="inlineStr">
        <is>
          <t>Article 5 gate; component positive route escalates to parent.</t>
        </is>
      </c>
      <c r="J176" s="8" t="inlineStr">
        <is>
          <t>Article 5</t>
        </is>
      </c>
      <c r="K176" s="8" t="inlineStr">
        <is>
          <t>AZComply_Article5_Prohibited_Practices_Control_Workbook_2026-09-04.xlsx</t>
        </is>
      </c>
      <c r="L176" s="131" t="str"/>
      <c r="M176" s="131" t="inlineStr">
        <is>
          <t>Not started</t>
        </is>
      </c>
      <c r="N176" s="131" t="str"/>
      <c r="O176" s="131" t="str"/>
      <c r="P176" s="131" t="n"/>
      <c r="Q176" s="131" t="n"/>
      <c r="R176" s="136">
        <f>IF(B176="","",IF(OR(LEFT(H176,8)="REQUIRED",LEFT(H176,6)="SHARED"),IF(L176="","MISSING — pack instance ID",IF(P176="","MISSING — pack instance reference",IF(OR(H176="REQUIRED — component-scoped",LEFT(H176,6)="SHARED"),IF(Q176="","MISSING — explicit covered-object list",IF(ISNUMBER(SEARCH(B176,Q176)),"COVERED — exact shared/component route","MISSING — object not named in covered-object list")),IF(COUNTIF($L$5:$L$2000,L176)&gt;1,"BLOCK — duplicate instance ID on non-shared route","COVERED — exact route")))),IF(OR(LEFT(H176,18)="SCREEN / HANDOFF",LEFT(H176,11)="CONDITIONAL",LEFT(H176,5)="BLOCK"),"HANDOFF / CONDITIONAL — no instance coverage claim",IF(LEFT(H176,16)="NEEDS ASSESSMENT","NEEDS ASSESSMENT","N/A"))))</f>
        <v/>
      </c>
      <c r="S176" s="136">
        <f>IF(OR(B176="",F176=""),"",B176&amp;"|"&amp;F176)</f>
        <v/>
      </c>
    </row>
    <row r="177">
      <c r="A177" s="8" t="inlineStr">
        <is>
          <t>GR-0173</t>
        </is>
      </c>
      <c r="B177" s="8">
        <f>'04_SCOPE_CLASSIFICATION'!A15</f>
        <v/>
      </c>
      <c r="C177" s="8">
        <f>'04_SCOPE_CLASSIFICATION'!B15</f>
        <v/>
      </c>
      <c r="D177" s="8">
        <f>'04_SCOPE_CLASSIFICATION'!D15</f>
        <v/>
      </c>
      <c r="E177" s="8">
        <f>'04_SCOPE_CLASSIFICATION'!E15</f>
        <v/>
      </c>
      <c r="F177" s="8" t="inlineStr">
        <is>
          <t>AZC-TRANS</t>
        </is>
      </c>
      <c r="G177" s="8" t="inlineStr">
        <is>
          <t>Transparency &amp; Information</t>
        </is>
      </c>
      <c r="H177" s="8">
        <f>IF('04_SCOPE_CLASSIFICATION'!B15="","NOT CONFIGURED",IF(OR('04_SCOPE_CLASSIFICATION'!R15="Required",AND(OR('04_SCOPE_CLASSIFICATION'!O15="High-risk — Annex III",'04_SCOPE_CLASSIFICATION'!O15="High-risk — Annex I"),'04_SCOPE_CLASSIFICATION'!H15="Yes")),IF(E177="Parent dossier","REQUIRED — parent dossier",IF(E177="Separate dossier","REQUIRED — separate object",IF(E177="Component-scoped controls","REQUIRED — component-scoped",IF(E177="Shared parent controls","SHARED — parent dossier",IF(E177="Not separately assessed","SCREEN / HANDOFF — confirm parent coverage","NEEDS ASSESSMENT — dossier mode"))))),IF(AND(OR('04_SCOPE_CLASSIFICATION'!O15="High-risk — Annex III",'04_SCOPE_CLASSIFICATION'!O15="High-risk — Annex I"),'04_SCOPE_CLASSIFICATION'!I15="Yes",'04_SCOPE_CLASSIFICATION'!H15&lt;&gt;"Yes"),"SCREEN / HANDOFF — obtain provider Article 13 information",IF(OR('04_SCOPE_CLASSIFICATION'!R15="Needs assessment",'04_SCOPE_CLASSIFICATION'!O15="Needs assessment"),"NEEDS ASSESSMENT",IF('04_SCOPE_CLASSIFICATION'!R15="Potential exception / reduced disclosure","CONDITIONAL — exception / reduced disclosure evidence","NOT APPLICABLE")))))</f>
        <v/>
      </c>
      <c r="I177" s="8" t="inlineStr">
        <is>
          <t>Article 13 provider info + Article 50 transparency.</t>
        </is>
      </c>
      <c r="J177" s="8" t="inlineStr">
        <is>
          <t>Articles 13,50</t>
        </is>
      </c>
      <c r="K177" s="8" t="inlineStr">
        <is>
          <t>AZComply_Transparency_Information_Control_Workbook_2026-09-05.xlsx</t>
        </is>
      </c>
      <c r="L177" s="131" t="str"/>
      <c r="M177" s="131" t="inlineStr">
        <is>
          <t>Not started</t>
        </is>
      </c>
      <c r="N177" s="131" t="str"/>
      <c r="O177" s="131" t="str"/>
      <c r="P177" s="131" t="n"/>
      <c r="Q177" s="131" t="n"/>
      <c r="R177" s="136">
        <f>IF(B177="","",IF(OR(LEFT(H177,8)="REQUIRED",LEFT(H177,6)="SHARED"),IF(L177="","MISSING — pack instance ID",IF(P177="","MISSING — pack instance reference",IF(OR(H177="REQUIRED — component-scoped",LEFT(H177,6)="SHARED"),IF(Q177="","MISSING — explicit covered-object list",IF(ISNUMBER(SEARCH(B177,Q177)),"COVERED — exact shared/component route","MISSING — object not named in covered-object list")),IF(COUNTIF($L$5:$L$2000,L177)&gt;1,"BLOCK — duplicate instance ID on non-shared route","COVERED — exact route")))),IF(OR(LEFT(H177,18)="SCREEN / HANDOFF",LEFT(H177,11)="CONDITIONAL",LEFT(H177,5)="BLOCK"),"HANDOFF / CONDITIONAL — no instance coverage claim",IF(LEFT(H177,16)="NEEDS ASSESSMENT","NEEDS ASSESSMENT","N/A"))))</f>
        <v/>
      </c>
      <c r="S177" s="136">
        <f>IF(OR(B177="",F177=""),"",B177&amp;"|"&amp;F177)</f>
        <v/>
      </c>
    </row>
    <row r="178">
      <c r="A178" s="8" t="inlineStr">
        <is>
          <t>GR-0174</t>
        </is>
      </c>
      <c r="B178" s="8">
        <f>'04_SCOPE_CLASSIFICATION'!A15</f>
        <v/>
      </c>
      <c r="C178" s="8">
        <f>'04_SCOPE_CLASSIFICATION'!B15</f>
        <v/>
      </c>
      <c r="D178" s="8">
        <f>'04_SCOPE_CLASSIFICATION'!D15</f>
        <v/>
      </c>
      <c r="E178" s="8">
        <f>'04_SCOPE_CLASSIFICATION'!E15</f>
        <v/>
      </c>
      <c r="F178" s="8" t="inlineStr">
        <is>
          <t>AZC-DEP</t>
        </is>
      </c>
      <c r="G178" s="8" t="inlineStr">
        <is>
          <t>Deployer Obligations</t>
        </is>
      </c>
      <c r="H178" s="8">
        <f>IF('04_SCOPE_CLASSIFICATION'!B15="","NOT CONFIGURED",IF(AND('04_SCOPE_CLASSIFICATION'!I15="Yes",OR('04_SCOPE_CLASSIFICATION'!O15="High-risk — Annex III",'04_SCOPE_CLASSIFICATION'!O15="High-risk — Annex I")),IF(E178="Parent dossier","REQUIRED — parent dossier",IF(E178="Separate dossier","REQUIRED — separate object",IF(E178="Component-scoped controls","REQUIRED — component-scoped",IF(E178="Shared parent controls","SHARED — parent dossier",IF(E178="Not separately assessed","SCREEN / HANDOFF — confirm parent coverage","NEEDS ASSESSMENT — dossier mode"))))),IF(OR('04_SCOPE_CLASSIFICATION'!I15="Needs assessment",'04_SCOPE_CLASSIFICATION'!O15="Needs assessment"),"NEEDS ASSESSMENT","NOT APPLICABLE")))</f>
        <v/>
      </c>
      <c r="I178" s="8" t="inlineStr">
        <is>
          <t>High-risk deployer duties.</t>
        </is>
      </c>
      <c r="J178" s="8" t="inlineStr">
        <is>
          <t>Article 26</t>
        </is>
      </c>
      <c r="K178" s="8" t="inlineStr">
        <is>
          <t>AZComply_Deployer_Obligations_Control_Workbook_2026-09-04.xlsx</t>
        </is>
      </c>
      <c r="L178" s="131" t="str"/>
      <c r="M178" s="131" t="inlineStr">
        <is>
          <t>Not started</t>
        </is>
      </c>
      <c r="N178" s="131" t="str"/>
      <c r="O178" s="131" t="str"/>
      <c r="P178" s="131" t="n"/>
      <c r="Q178" s="131" t="n"/>
      <c r="R178" s="136">
        <f>IF(B178="","",IF(OR(LEFT(H178,8)="REQUIRED",LEFT(H178,6)="SHARED"),IF(L178="","MISSING — pack instance ID",IF(P178="","MISSING — pack instance reference",IF(OR(H178="REQUIRED — component-scoped",LEFT(H178,6)="SHARED"),IF(Q178="","MISSING — explicit covered-object list",IF(ISNUMBER(SEARCH(B178,Q178)),"COVERED — exact shared/component route","MISSING — object not named in covered-object list")),IF(COUNTIF($L$5:$L$2000,L178)&gt;1,"BLOCK — duplicate instance ID on non-shared route","COVERED — exact route")))),IF(OR(LEFT(H178,18)="SCREEN / HANDOFF",LEFT(H178,11)="CONDITIONAL",LEFT(H178,5)="BLOCK"),"HANDOFF / CONDITIONAL — no instance coverage claim",IF(LEFT(H178,16)="NEEDS ASSESSMENT","NEEDS ASSESSMENT","N/A"))))</f>
        <v/>
      </c>
      <c r="S178" s="136">
        <f>IF(OR(B178="",F178=""),"",B178&amp;"|"&amp;F178)</f>
        <v/>
      </c>
    </row>
    <row r="179">
      <c r="A179" s="8" t="inlineStr">
        <is>
          <t>GR-0175</t>
        </is>
      </c>
      <c r="B179" s="8">
        <f>'04_SCOPE_CLASSIFICATION'!A15</f>
        <v/>
      </c>
      <c r="C179" s="8">
        <f>'04_SCOPE_CLASSIFICATION'!B15</f>
        <v/>
      </c>
      <c r="D179" s="8">
        <f>'04_SCOPE_CLASSIFICATION'!D15</f>
        <v/>
      </c>
      <c r="E179" s="8">
        <f>'04_SCOPE_CLASSIFICATION'!E15</f>
        <v/>
      </c>
      <c r="F179" s="8" t="inlineStr">
        <is>
          <t>AZC-HO</t>
        </is>
      </c>
      <c r="G179" s="8" t="inlineStr">
        <is>
          <t>Human Oversight</t>
        </is>
      </c>
      <c r="H179" s="8">
        <f>IF('04_SCOPE_CLASSIFICATION'!B15="","NOT CONFIGURED",IF(AND(OR('04_SCOPE_CLASSIFICATION'!O15="High-risk — Annex III",'04_SCOPE_CLASSIFICATION'!O15="High-risk — Annex I"),OR('04_SCOPE_CLASSIFICATION'!H15="Yes",'04_SCOPE_CLASSIFICATION'!I15="Yes")),IF(E179="Parent dossier","REQUIRED — parent dossier",IF(E179="Separate dossier","REQUIRED — separate object",IF(E179="Component-scoped controls","REQUIRED — component-scoped",IF(E179="Shared parent controls","SHARED — parent dossier",IF(E179="Not separately assessed","SCREEN / HANDOFF — confirm parent coverage","NEEDS ASSESSMENT — dossier mode"))))),IF('04_SCOPE_CLASSIFICATION'!O15="Needs assessment","NEEDS ASSESSMENT","NOT APPLICABLE")))</f>
        <v/>
      </c>
      <c r="I179" s="8" t="inlineStr">
        <is>
          <t>High-risk provider/deployer human oversight.</t>
        </is>
      </c>
      <c r="J179" s="8" t="inlineStr">
        <is>
          <t>Articles 14,26(2)</t>
        </is>
      </c>
      <c r="K179" s="8" t="inlineStr">
        <is>
          <t>AZComply_Human_Oversight_Control_Workbook_2026-09-04.xlsx</t>
        </is>
      </c>
      <c r="L179" s="131" t="str"/>
      <c r="M179" s="131" t="inlineStr">
        <is>
          <t>Not started</t>
        </is>
      </c>
      <c r="N179" s="131" t="str"/>
      <c r="O179" s="131" t="str"/>
      <c r="P179" s="131" t="n"/>
      <c r="Q179" s="131" t="n"/>
      <c r="R179" s="136">
        <f>IF(B179="","",IF(OR(LEFT(H179,8)="REQUIRED",LEFT(H179,6)="SHARED"),IF(L179="","MISSING — pack instance ID",IF(P179="","MISSING — pack instance reference",IF(OR(H179="REQUIRED — component-scoped",LEFT(H179,6)="SHARED"),IF(Q179="","MISSING — explicit covered-object list",IF(ISNUMBER(SEARCH(B179,Q179)),"COVERED — exact shared/component route","MISSING — object not named in covered-object list")),IF(COUNTIF($L$5:$L$2000,L179)&gt;1,"BLOCK — duplicate instance ID on non-shared route","COVERED — exact route")))),IF(OR(LEFT(H179,18)="SCREEN / HANDOFF",LEFT(H179,11)="CONDITIONAL",LEFT(H179,5)="BLOCK"),"HANDOFF / CONDITIONAL — no instance coverage claim",IF(LEFT(H179,16)="NEEDS ASSESSMENT","NEEDS ASSESSMENT","N/A"))))</f>
        <v/>
      </c>
      <c r="S179" s="136">
        <f>IF(OR(B179="",F179=""),"",B179&amp;"|"&amp;F179)</f>
        <v/>
      </c>
    </row>
    <row r="180">
      <c r="A180" s="8" t="inlineStr">
        <is>
          <t>GR-0176</t>
        </is>
      </c>
      <c r="B180" s="8">
        <f>'04_SCOPE_CLASSIFICATION'!A15</f>
        <v/>
      </c>
      <c r="C180" s="8">
        <f>'04_SCOPE_CLASSIFICATION'!B15</f>
        <v/>
      </c>
      <c r="D180" s="8">
        <f>'04_SCOPE_CLASSIFICATION'!D15</f>
        <v/>
      </c>
      <c r="E180" s="8">
        <f>'04_SCOPE_CLASSIFICATION'!E15</f>
        <v/>
      </c>
      <c r="F180" s="8" t="inlineStr">
        <is>
          <t>AZC-RISK</t>
        </is>
      </c>
      <c r="G180" s="8" t="inlineStr">
        <is>
          <t>Risk Management System</t>
        </is>
      </c>
      <c r="H180" s="8">
        <f>IF('04_SCOPE_CLASSIFICATION'!B15="","NOT CONFIGURED",IF(OR('04_SCOPE_CLASSIFICATION'!O15="High-risk — Annex III",'04_SCOPE_CLASSIFICATION'!O15="High-risk — Annex I"),IF('04_SCOPE_CLASSIFICATION'!H15="Yes",IF(E180="Parent dossier","REQUIRED — parent dossier",IF(E180="Separate dossier","REQUIRED — separate object",IF(E180="Component-scoped controls","REQUIRED — component-scoped",IF(E180="Shared parent controls","SHARED — parent dossier",IF(E180="Not separately assessed","SCREEN / HANDOFF — confirm parent coverage","NEEDS ASSESSMENT — dossier mode"))))),IF('04_SCOPE_CLASSIFICATION'!I15="Yes","SCREEN / HANDOFF — provider-side evidence required",IF('04_SCOPE_CLASSIFICATION'!H15="Needs assessment","NEEDS ASSESSMENT — provider role","SCREEN / HANDOFF — identify responsible provider"))),IF('04_SCOPE_CLASSIFICATION'!O15="Needs assessment","NEEDS ASSESSMENT","NOT APPLICABLE")))</f>
        <v/>
      </c>
      <c r="I180" s="8" t="inlineStr">
        <is>
          <t>Provider-side high-risk pack; deployer uses handoff/provider evidence.</t>
        </is>
      </c>
      <c r="J180" s="8" t="inlineStr">
        <is>
          <t>Article 9</t>
        </is>
      </c>
      <c r="K180" s="8" t="inlineStr">
        <is>
          <t>AZComply_Risk_Management_System_Control_Workbook_2026-09-04.xlsx</t>
        </is>
      </c>
      <c r="L180" s="131" t="str"/>
      <c r="M180" s="131" t="inlineStr">
        <is>
          <t>Not started</t>
        </is>
      </c>
      <c r="N180" s="131" t="str"/>
      <c r="O180" s="131" t="str"/>
      <c r="P180" s="131" t="n"/>
      <c r="Q180" s="131" t="n"/>
      <c r="R180" s="136">
        <f>IF(B180="","",IF(OR(LEFT(H180,8)="REQUIRED",LEFT(H180,6)="SHARED"),IF(L180="","MISSING — pack instance ID",IF(P180="","MISSING — pack instance reference",IF(OR(H180="REQUIRED — component-scoped",LEFT(H180,6)="SHARED"),IF(Q180="","MISSING — explicit covered-object list",IF(ISNUMBER(SEARCH(B180,Q180)),"COVERED — exact shared/component route","MISSING — object not named in covered-object list")),IF(COUNTIF($L$5:$L$2000,L180)&gt;1,"BLOCK — duplicate instance ID on non-shared route","COVERED — exact route")))),IF(OR(LEFT(H180,18)="SCREEN / HANDOFF",LEFT(H180,11)="CONDITIONAL",LEFT(H180,5)="BLOCK"),"HANDOFF / CONDITIONAL — no instance coverage claim",IF(LEFT(H180,16)="NEEDS ASSESSMENT","NEEDS ASSESSMENT","N/A"))))</f>
        <v/>
      </c>
      <c r="S180" s="136">
        <f>IF(OR(B180="",F180=""),"",B180&amp;"|"&amp;F180)</f>
        <v/>
      </c>
    </row>
    <row r="181">
      <c r="A181" s="8" t="inlineStr">
        <is>
          <t>GR-0177</t>
        </is>
      </c>
      <c r="B181" s="8">
        <f>'04_SCOPE_CLASSIFICATION'!A15</f>
        <v/>
      </c>
      <c r="C181" s="8">
        <f>'04_SCOPE_CLASSIFICATION'!B15</f>
        <v/>
      </c>
      <c r="D181" s="8">
        <f>'04_SCOPE_CLASSIFICATION'!D15</f>
        <v/>
      </c>
      <c r="E181" s="8">
        <f>'04_SCOPE_CLASSIFICATION'!E15</f>
        <v/>
      </c>
      <c r="F181" s="8" t="inlineStr">
        <is>
          <t>AZC-DATA</t>
        </is>
      </c>
      <c r="G181" s="8" t="inlineStr">
        <is>
          <t>Data Governance</t>
        </is>
      </c>
      <c r="H181" s="8">
        <f>IF('04_SCOPE_CLASSIFICATION'!B15="","NOT CONFIGURED",IF(OR('04_SCOPE_CLASSIFICATION'!O15="High-risk — Annex III",'04_SCOPE_CLASSIFICATION'!O15="High-risk — Annex I"),IF('04_SCOPE_CLASSIFICATION'!H15="Yes",IF(E181="Parent dossier","REQUIRED — parent dossier",IF(E181="Separate dossier","REQUIRED — separate object",IF(E181="Component-scoped controls","REQUIRED — component-scoped",IF(E181="Shared parent controls","SHARED — parent dossier",IF(E181="Not separately assessed","SCREEN / HANDOFF — confirm parent coverage","NEEDS ASSESSMENT — dossier mode"))))),IF('04_SCOPE_CLASSIFICATION'!I15="Yes","SCREEN / HANDOFF — provider-side evidence required",IF('04_SCOPE_CLASSIFICATION'!H15="Needs assessment","NEEDS ASSESSMENT — provider role","SCREEN / HANDOFF — identify responsible provider"))),IF('04_SCOPE_CLASSIFICATION'!O15="Needs assessment","NEEDS ASSESSMENT","NOT APPLICABLE")))</f>
        <v/>
      </c>
      <c r="I181" s="8" t="inlineStr">
        <is>
          <t>Provider-side high-risk pack; deployer uses handoff/provider evidence.</t>
        </is>
      </c>
      <c r="J181" s="8" t="inlineStr">
        <is>
          <t>Article 10</t>
        </is>
      </c>
      <c r="K181" s="8" t="inlineStr">
        <is>
          <t>AZComply_Data_Governance_Control_Workbook_2026-09-04.xlsx</t>
        </is>
      </c>
      <c r="L181" s="131" t="str"/>
      <c r="M181" s="131" t="inlineStr">
        <is>
          <t>Not started</t>
        </is>
      </c>
      <c r="N181" s="131" t="str"/>
      <c r="O181" s="131" t="str"/>
      <c r="P181" s="131" t="n"/>
      <c r="Q181" s="131" t="n"/>
      <c r="R181" s="136">
        <f>IF(B181="","",IF(OR(LEFT(H181,8)="REQUIRED",LEFT(H181,6)="SHARED"),IF(L181="","MISSING — pack instance ID",IF(P181="","MISSING — pack instance reference",IF(OR(H181="REQUIRED — component-scoped",LEFT(H181,6)="SHARED"),IF(Q181="","MISSING — explicit covered-object list",IF(ISNUMBER(SEARCH(B181,Q181)),"COVERED — exact shared/component route","MISSING — object not named in covered-object list")),IF(COUNTIF($L$5:$L$2000,L181)&gt;1,"BLOCK — duplicate instance ID on non-shared route","COVERED — exact route")))),IF(OR(LEFT(H181,18)="SCREEN / HANDOFF",LEFT(H181,11)="CONDITIONAL",LEFT(H181,5)="BLOCK"),"HANDOFF / CONDITIONAL — no instance coverage claim",IF(LEFT(H181,16)="NEEDS ASSESSMENT","NEEDS ASSESSMENT","N/A"))))</f>
        <v/>
      </c>
      <c r="S181" s="136">
        <f>IF(OR(B181="",F181=""),"",B181&amp;"|"&amp;F181)</f>
        <v/>
      </c>
    </row>
    <row r="182">
      <c r="A182" s="8" t="inlineStr">
        <is>
          <t>GR-0178</t>
        </is>
      </c>
      <c r="B182" s="8">
        <f>'04_SCOPE_CLASSIFICATION'!A15</f>
        <v/>
      </c>
      <c r="C182" s="8">
        <f>'04_SCOPE_CLASSIFICATION'!B15</f>
        <v/>
      </c>
      <c r="D182" s="8">
        <f>'04_SCOPE_CLASSIFICATION'!D15</f>
        <v/>
      </c>
      <c r="E182" s="8">
        <f>'04_SCOPE_CLASSIFICATION'!E15</f>
        <v/>
      </c>
      <c r="F182" s="8" t="inlineStr">
        <is>
          <t>AZC-TECH</t>
        </is>
      </c>
      <c r="G182" s="8" t="inlineStr">
        <is>
          <t>Technical Documentation</t>
        </is>
      </c>
      <c r="H182" s="8">
        <f>IF('04_SCOPE_CLASSIFICATION'!B15="","NOT CONFIGURED",IF(OR('04_SCOPE_CLASSIFICATION'!O15="High-risk — Annex III",'04_SCOPE_CLASSIFICATION'!O15="High-risk — Annex I"),IF('04_SCOPE_CLASSIFICATION'!H15="Yes",IF(E182="Parent dossier","REQUIRED — parent dossier",IF(E182="Separate dossier","REQUIRED — separate object",IF(E182="Component-scoped controls","REQUIRED — component-scoped",IF(E182="Shared parent controls","SHARED — parent dossier",IF(E182="Not separately assessed","SCREEN / HANDOFF — confirm parent coverage","NEEDS ASSESSMENT — dossier mode"))))),IF('04_SCOPE_CLASSIFICATION'!I15="Yes","SCREEN / HANDOFF — provider-side evidence required",IF('04_SCOPE_CLASSIFICATION'!H15="Needs assessment","NEEDS ASSESSMENT — provider role","SCREEN / HANDOFF — identify responsible provider"))),IF('04_SCOPE_CLASSIFICATION'!O15="Needs assessment","NEEDS ASSESSMENT","NOT APPLICABLE")))</f>
        <v/>
      </c>
      <c r="I182" s="8" t="inlineStr">
        <is>
          <t>Provider-side high-risk pack; deployer uses handoff/provider evidence.</t>
        </is>
      </c>
      <c r="J182" s="8" t="inlineStr">
        <is>
          <t>Article 11 / Annex IV</t>
        </is>
      </c>
      <c r="K182" s="8" t="inlineStr">
        <is>
          <t>AZComply_Technical_Documentation_Control_Workbook_2026-09-04.xlsx</t>
        </is>
      </c>
      <c r="L182" s="131" t="str"/>
      <c r="M182" s="131" t="inlineStr">
        <is>
          <t>Not started</t>
        </is>
      </c>
      <c r="N182" s="131" t="str"/>
      <c r="O182" s="131" t="str"/>
      <c r="P182" s="131" t="n"/>
      <c r="Q182" s="131" t="n"/>
      <c r="R182" s="136">
        <f>IF(B182="","",IF(OR(LEFT(H182,8)="REQUIRED",LEFT(H182,6)="SHARED"),IF(L182="","MISSING — pack instance ID",IF(P182="","MISSING — pack instance reference",IF(OR(H182="REQUIRED — component-scoped",LEFT(H182,6)="SHARED"),IF(Q182="","MISSING — explicit covered-object list",IF(ISNUMBER(SEARCH(B182,Q182)),"COVERED — exact shared/component route","MISSING — object not named in covered-object list")),IF(COUNTIF($L$5:$L$2000,L182)&gt;1,"BLOCK — duplicate instance ID on non-shared route","COVERED — exact route")))),IF(OR(LEFT(H182,18)="SCREEN / HANDOFF",LEFT(H182,11)="CONDITIONAL",LEFT(H182,5)="BLOCK"),"HANDOFF / CONDITIONAL — no instance coverage claim",IF(LEFT(H182,16)="NEEDS ASSESSMENT","NEEDS ASSESSMENT","N/A"))))</f>
        <v/>
      </c>
      <c r="S182" s="136">
        <f>IF(OR(B182="",F182=""),"",B182&amp;"|"&amp;F182)</f>
        <v/>
      </c>
    </row>
    <row r="183">
      <c r="A183" s="8" t="inlineStr">
        <is>
          <t>GR-0179</t>
        </is>
      </c>
      <c r="B183" s="8">
        <f>'04_SCOPE_CLASSIFICATION'!A15</f>
        <v/>
      </c>
      <c r="C183" s="8">
        <f>'04_SCOPE_CLASSIFICATION'!B15</f>
        <v/>
      </c>
      <c r="D183" s="8">
        <f>'04_SCOPE_CLASSIFICATION'!D15</f>
        <v/>
      </c>
      <c r="E183" s="8">
        <f>'04_SCOPE_CLASSIFICATION'!E15</f>
        <v/>
      </c>
      <c r="F183" s="8" t="inlineStr">
        <is>
          <t>AZC-QMS</t>
        </is>
      </c>
      <c r="G183" s="8" t="inlineStr">
        <is>
          <t>Quality Management System</t>
        </is>
      </c>
      <c r="H183" s="8">
        <f>IF('04_SCOPE_CLASSIFICATION'!B15="","NOT CONFIGURED",IF(OR('04_SCOPE_CLASSIFICATION'!O15="High-risk — Annex III",'04_SCOPE_CLASSIFICATION'!O15="High-risk — Annex I"),IF('04_SCOPE_CLASSIFICATION'!H15="Yes",IF(E183="Parent dossier","REQUIRED — parent dossier",IF(E183="Separate dossier","REQUIRED — separate object",IF(E183="Component-scoped controls","REQUIRED — component-scoped",IF(E183="Shared parent controls","SHARED — parent dossier",IF(E183="Not separately assessed","SCREEN / HANDOFF — confirm parent coverage","NEEDS ASSESSMENT — dossier mode"))))),IF('04_SCOPE_CLASSIFICATION'!I15="Yes","SCREEN / HANDOFF — provider-side evidence required",IF('04_SCOPE_CLASSIFICATION'!H15="Needs assessment","NEEDS ASSESSMENT — provider role","SCREEN / HANDOFF — identify responsible provider"))),IF('04_SCOPE_CLASSIFICATION'!O15="Needs assessment","NEEDS ASSESSMENT","NOT APPLICABLE")))</f>
        <v/>
      </c>
      <c r="I183" s="8" t="inlineStr">
        <is>
          <t>Provider-side high-risk pack; deployer uses handoff/provider evidence.</t>
        </is>
      </c>
      <c r="J183" s="8" t="inlineStr">
        <is>
          <t>Article 17</t>
        </is>
      </c>
      <c r="K183" s="8" t="inlineStr">
        <is>
          <t>AZComply_Quality_Management_System_Control_Workbook_2026-09-04.xlsx</t>
        </is>
      </c>
      <c r="L183" s="131" t="str"/>
      <c r="M183" s="131" t="inlineStr">
        <is>
          <t>Not started</t>
        </is>
      </c>
      <c r="N183" s="131" t="str"/>
      <c r="O183" s="131" t="str"/>
      <c r="P183" s="131" t="n"/>
      <c r="Q183" s="131" t="n"/>
      <c r="R183" s="136">
        <f>IF(B183="","",IF(OR(LEFT(H183,8)="REQUIRED",LEFT(H183,6)="SHARED"),IF(L183="","MISSING — pack instance ID",IF(P183="","MISSING — pack instance reference",IF(OR(H183="REQUIRED — component-scoped",LEFT(H183,6)="SHARED"),IF(Q183="","MISSING — explicit covered-object list",IF(ISNUMBER(SEARCH(B183,Q183)),"COVERED — exact shared/component route","MISSING — object not named in covered-object list")),IF(COUNTIF($L$5:$L$2000,L183)&gt;1,"BLOCK — duplicate instance ID on non-shared route","COVERED — exact route")))),IF(OR(LEFT(H183,18)="SCREEN / HANDOFF",LEFT(H183,11)="CONDITIONAL",LEFT(H183,5)="BLOCK"),"HANDOFF / CONDITIONAL — no instance coverage claim",IF(LEFT(H183,16)="NEEDS ASSESSMENT","NEEDS ASSESSMENT","N/A"))))</f>
        <v/>
      </c>
      <c r="S183" s="136">
        <f>IF(OR(B183="",F183=""),"",B183&amp;"|"&amp;F183)</f>
        <v/>
      </c>
    </row>
    <row r="184">
      <c r="A184" s="8" t="inlineStr">
        <is>
          <t>GR-0180</t>
        </is>
      </c>
      <c r="B184" s="8">
        <f>'04_SCOPE_CLASSIFICATION'!A15</f>
        <v/>
      </c>
      <c r="C184" s="8">
        <f>'04_SCOPE_CLASSIFICATION'!B15</f>
        <v/>
      </c>
      <c r="D184" s="8">
        <f>'04_SCOPE_CLASSIFICATION'!D15</f>
        <v/>
      </c>
      <c r="E184" s="8">
        <f>'04_SCOPE_CLASSIFICATION'!E15</f>
        <v/>
      </c>
      <c r="F184" s="8" t="inlineStr">
        <is>
          <t>AZC-ARS</t>
        </is>
      </c>
      <c r="G184" s="8" t="inlineStr">
        <is>
          <t>Accuracy, Robustness &amp; Cybersecurity</t>
        </is>
      </c>
      <c r="H184" s="8">
        <f>IF('04_SCOPE_CLASSIFICATION'!B15="","NOT CONFIGURED",IF(OR('04_SCOPE_CLASSIFICATION'!O15="High-risk — Annex III",'04_SCOPE_CLASSIFICATION'!O15="High-risk — Annex I"),IF('04_SCOPE_CLASSIFICATION'!H15="Yes",IF(E184="Parent dossier","REQUIRED — parent dossier",IF(E184="Separate dossier","REQUIRED — separate object",IF(E184="Component-scoped controls","REQUIRED — component-scoped",IF(E184="Shared parent controls","SHARED — parent dossier",IF(E184="Not separately assessed","SCREEN / HANDOFF — confirm parent coverage","NEEDS ASSESSMENT — dossier mode"))))),IF('04_SCOPE_CLASSIFICATION'!I15="Yes","SCREEN / HANDOFF — provider-side evidence required",IF('04_SCOPE_CLASSIFICATION'!H15="Needs assessment","NEEDS ASSESSMENT — provider role","SCREEN / HANDOFF — identify responsible provider"))),IF('04_SCOPE_CLASSIFICATION'!O15="Needs assessment","NEEDS ASSESSMENT","NOT APPLICABLE")))</f>
        <v/>
      </c>
      <c r="I184" s="8" t="inlineStr">
        <is>
          <t>Provider-side high-risk pack; deployer uses handoff/provider evidence.</t>
        </is>
      </c>
      <c r="J184" s="8" t="inlineStr">
        <is>
          <t>Article 15</t>
        </is>
      </c>
      <c r="K184" s="8" t="inlineStr">
        <is>
          <t>AZComply_Accuracy_Robustness_Cybersecurity_Control_Workbook_2026-09-04.xlsx</t>
        </is>
      </c>
      <c r="L184" s="131" t="str"/>
      <c r="M184" s="131" t="inlineStr">
        <is>
          <t>Not started</t>
        </is>
      </c>
      <c r="N184" s="131" t="str"/>
      <c r="O184" s="131" t="str"/>
      <c r="P184" s="131" t="n"/>
      <c r="Q184" s="131" t="n"/>
      <c r="R184" s="136">
        <f>IF(B184="","",IF(OR(LEFT(H184,8)="REQUIRED",LEFT(H184,6)="SHARED"),IF(L184="","MISSING — pack instance ID",IF(P184="","MISSING — pack instance reference",IF(OR(H184="REQUIRED — component-scoped",LEFT(H184,6)="SHARED"),IF(Q184="","MISSING — explicit covered-object list",IF(ISNUMBER(SEARCH(B184,Q184)),"COVERED — exact shared/component route","MISSING — object not named in covered-object list")),IF(COUNTIF($L$5:$L$2000,L184)&gt;1,"BLOCK — duplicate instance ID on non-shared route","COVERED — exact route")))),IF(OR(LEFT(H184,18)="SCREEN / HANDOFF",LEFT(H184,11)="CONDITIONAL",LEFT(H184,5)="BLOCK"),"HANDOFF / CONDITIONAL — no instance coverage claim",IF(LEFT(H184,16)="NEEDS ASSESSMENT","NEEDS ASSESSMENT","N/A"))))</f>
        <v/>
      </c>
      <c r="S184" s="136">
        <f>IF(OR(B184="",F184=""),"",B184&amp;"|"&amp;F184)</f>
        <v/>
      </c>
    </row>
    <row r="185">
      <c r="A185" s="8" t="inlineStr">
        <is>
          <t>GR-0181</t>
        </is>
      </c>
      <c r="B185" s="8">
        <f>'04_SCOPE_CLASSIFICATION'!A15</f>
        <v/>
      </c>
      <c r="C185" s="8">
        <f>'04_SCOPE_CLASSIFICATION'!B15</f>
        <v/>
      </c>
      <c r="D185" s="8">
        <f>'04_SCOPE_CLASSIFICATION'!D15</f>
        <v/>
      </c>
      <c r="E185" s="8">
        <f>'04_SCOPE_CLASSIFICATION'!E15</f>
        <v/>
      </c>
      <c r="F185" s="8" t="inlineStr">
        <is>
          <t>AZC-LOG</t>
        </is>
      </c>
      <c r="G185" s="8" t="inlineStr">
        <is>
          <t>Logging &amp; Record-Keeping</t>
        </is>
      </c>
      <c r="H185" s="8">
        <f>IF('04_SCOPE_CLASSIFICATION'!B15="","NOT CONFIGURED",IF(AND(OR('04_SCOPE_CLASSIFICATION'!O15="High-risk — Annex III",'04_SCOPE_CLASSIFICATION'!O15="High-risk — Annex I"),OR('04_SCOPE_CLASSIFICATION'!H15="Yes",'04_SCOPE_CLASSIFICATION'!I15="Yes")),IF(E185="Parent dossier","REQUIRED — parent dossier",IF(E185="Separate dossier","REQUIRED — separate object",IF(E185="Component-scoped controls","REQUIRED — component-scoped",IF(E185="Shared parent controls","SHARED — parent dossier",IF(E185="Not separately assessed","SCREEN / HANDOFF — confirm parent coverage","NEEDS ASSESSMENT — dossier mode"))))),IF('04_SCOPE_CLASSIFICATION'!O15="Needs assessment","NEEDS ASSESSMENT","NOT APPLICABLE")))</f>
        <v/>
      </c>
      <c r="I185" s="8" t="inlineStr">
        <is>
          <t>High-risk logging spans provider/deployer roles.</t>
        </is>
      </c>
      <c r="J185" s="8" t="inlineStr">
        <is>
          <t>Articles 12,19,26</t>
        </is>
      </c>
      <c r="K185" s="8" t="inlineStr">
        <is>
          <t>AZComply_Logging_Record_Keeping_Control_Workbook_2026-09-05.xlsx</t>
        </is>
      </c>
      <c r="L185" s="131" t="str"/>
      <c r="M185" s="131" t="inlineStr">
        <is>
          <t>Not started</t>
        </is>
      </c>
      <c r="N185" s="131" t="str"/>
      <c r="O185" s="131" t="str"/>
      <c r="P185" s="131" t="n"/>
      <c r="Q185" s="131" t="n"/>
      <c r="R185" s="136">
        <f>IF(B185="","",IF(OR(LEFT(H185,8)="REQUIRED",LEFT(H185,6)="SHARED"),IF(L185="","MISSING — pack instance ID",IF(P185="","MISSING — pack instance reference",IF(OR(H185="REQUIRED — component-scoped",LEFT(H185,6)="SHARED"),IF(Q185="","MISSING — explicit covered-object list",IF(ISNUMBER(SEARCH(B185,Q185)),"COVERED — exact shared/component route","MISSING — object not named in covered-object list")),IF(COUNTIF($L$5:$L$2000,L185)&gt;1,"BLOCK — duplicate instance ID on non-shared route","COVERED — exact route")))),IF(OR(LEFT(H185,18)="SCREEN / HANDOFF",LEFT(H185,11)="CONDITIONAL",LEFT(H185,5)="BLOCK"),"HANDOFF / CONDITIONAL — no instance coverage claim",IF(LEFT(H185,16)="NEEDS ASSESSMENT","NEEDS ASSESSMENT","N/A"))))</f>
        <v/>
      </c>
      <c r="S185" s="136">
        <f>IF(OR(B185="",F185=""),"",B185&amp;"|"&amp;F185)</f>
        <v/>
      </c>
    </row>
    <row r="186">
      <c r="A186" s="8" t="inlineStr">
        <is>
          <t>GR-0182</t>
        </is>
      </c>
      <c r="B186" s="8">
        <f>'04_SCOPE_CLASSIFICATION'!A15</f>
        <v/>
      </c>
      <c r="C186" s="8">
        <f>'04_SCOPE_CLASSIFICATION'!B15</f>
        <v/>
      </c>
      <c r="D186" s="8">
        <f>'04_SCOPE_CLASSIFICATION'!D15</f>
        <v/>
      </c>
      <c r="E186" s="8">
        <f>'04_SCOPE_CLASSIFICATION'!E15</f>
        <v/>
      </c>
      <c r="F186" s="8" t="inlineStr">
        <is>
          <t>AZC-TRAIN</t>
        </is>
      </c>
      <c r="G186" s="8" t="inlineStr">
        <is>
          <t>AI Literacy, Training &amp; Competence</t>
        </is>
      </c>
      <c r="H186" s="8">
        <f>IF('04_SCOPE_CLASSIFICATION'!B15="","NOT CONFIGURED",IF('04_SCOPE_CLASSIFICATION'!W15="Required",IF(E186="Parent dossier","REQUIRED — parent dossier",IF(E186="Separate dossier","REQUIRED — separate object",IF(E186="Component-scoped controls","REQUIRED — component-scoped",IF(E186="Shared parent controls","SHARED — parent dossier",IF(E186="Not separately assessed","SCREEN / HANDOFF — confirm parent coverage","NEEDS ASSESSMENT — dossier mode"))))),IF('04_SCOPE_CLASSIFICATION'!W15="Needs assessment","NEEDS ASSESSMENT","NOT APPLICABLE")))</f>
        <v/>
      </c>
      <c r="I186" s="8" t="inlineStr">
        <is>
          <t>Article 4 / high-risk oversight training.</t>
        </is>
      </c>
      <c r="J186" s="8" t="inlineStr">
        <is>
          <t>Articles 4,26(2)</t>
        </is>
      </c>
      <c r="K186" s="8" t="inlineStr">
        <is>
          <t>AZComply_AI_Literacy_Training_Competence_Control_Workbook_2026-09-05.xlsx</t>
        </is>
      </c>
      <c r="L186" s="131" t="str"/>
      <c r="M186" s="131" t="inlineStr">
        <is>
          <t>Not started</t>
        </is>
      </c>
      <c r="N186" s="131" t="str"/>
      <c r="O186" s="131" t="str"/>
      <c r="P186" s="131" t="n"/>
      <c r="Q186" s="131" t="n"/>
      <c r="R186" s="136">
        <f>IF(B186="","",IF(OR(LEFT(H186,8)="REQUIRED",LEFT(H186,6)="SHARED"),IF(L186="","MISSING — pack instance ID",IF(P186="","MISSING — pack instance reference",IF(OR(H186="REQUIRED — component-scoped",LEFT(H186,6)="SHARED"),IF(Q186="","MISSING — explicit covered-object list",IF(ISNUMBER(SEARCH(B186,Q186)),"COVERED — exact shared/component route","MISSING — object not named in covered-object list")),IF(COUNTIF($L$5:$L$2000,L186)&gt;1,"BLOCK — duplicate instance ID on non-shared route","COVERED — exact route")))),IF(OR(LEFT(H186,18)="SCREEN / HANDOFF",LEFT(H186,11)="CONDITIONAL",LEFT(H186,5)="BLOCK"),"HANDOFF / CONDITIONAL — no instance coverage claim",IF(LEFT(H186,16)="NEEDS ASSESSMENT","NEEDS ASSESSMENT","N/A"))))</f>
        <v/>
      </c>
      <c r="S186" s="136">
        <f>IF(OR(B186="",F186=""),"",B186&amp;"|"&amp;F186)</f>
        <v/>
      </c>
    </row>
    <row r="187">
      <c r="A187" s="8" t="inlineStr">
        <is>
          <t>GR-0183</t>
        </is>
      </c>
      <c r="B187" s="8">
        <f>'04_SCOPE_CLASSIFICATION'!A15</f>
        <v/>
      </c>
      <c r="C187" s="8">
        <f>'04_SCOPE_CLASSIFICATION'!B15</f>
        <v/>
      </c>
      <c r="D187" s="8">
        <f>'04_SCOPE_CLASSIFICATION'!D15</f>
        <v/>
      </c>
      <c r="E187" s="8">
        <f>'04_SCOPE_CLASSIFICATION'!E15</f>
        <v/>
      </c>
      <c r="F187" s="8" t="inlineStr">
        <is>
          <t>AZC-FRIA</t>
        </is>
      </c>
      <c r="G187" s="8" t="inlineStr">
        <is>
          <t>Fundamental Rights Impact Assessment</t>
        </is>
      </c>
      <c r="H187" s="8">
        <f>IF('04_SCOPE_CLASSIFICATION'!B15="","NOT CONFIGURED",IF('04_SCOPE_CLASSIFICATION'!S15="Required",IF(E187="Parent dossier","REQUIRED — parent dossier",IF(E187="Separate dossier","REQUIRED — separate object",IF(E187="Component-scoped controls","REQUIRED — component-scoped",IF(E187="Shared parent controls","SHARED — parent dossier",IF(E187="Not separately assessed","SCREEN / HANDOFF — confirm parent coverage","NEEDS ASSESSMENT — dossier mode"))))),IF('04_SCOPE_CLASSIFICATION'!S15="Potentially reusable / exempt route","CONDITIONAL — reuse/exemption review",IF('04_SCOPE_CLASSIFICATION'!S15="Needs assessment","NEEDS ASSESSMENT","NOT APPLICABLE"))))</f>
        <v/>
      </c>
      <c r="I187" s="8" t="inlineStr">
        <is>
          <t>FRIA use/deployer route.</t>
        </is>
      </c>
      <c r="J187" s="8" t="inlineStr">
        <is>
          <t>Article 27 / Art.5(2)</t>
        </is>
      </c>
      <c r="K187" s="8" t="inlineStr">
        <is>
          <t>AZComply_Fundamental_Rights_Impact_Assessment_Control_Workbook_2026-09-05.xlsx</t>
        </is>
      </c>
      <c r="L187" s="131" t="str"/>
      <c r="M187" s="131" t="inlineStr">
        <is>
          <t>Not started</t>
        </is>
      </c>
      <c r="N187" s="131" t="str"/>
      <c r="O187" s="131" t="str"/>
      <c r="P187" s="131" t="n"/>
      <c r="Q187" s="131" t="n"/>
      <c r="R187" s="136">
        <f>IF(B187="","",IF(OR(LEFT(H187,8)="REQUIRED",LEFT(H187,6)="SHARED"),IF(L187="","MISSING — pack instance ID",IF(P187="","MISSING — pack instance reference",IF(OR(H187="REQUIRED — component-scoped",LEFT(H187,6)="SHARED"),IF(Q187="","MISSING — explicit covered-object list",IF(ISNUMBER(SEARCH(B187,Q187)),"COVERED — exact shared/component route","MISSING — object not named in covered-object list")),IF(COUNTIF($L$5:$L$2000,L187)&gt;1,"BLOCK — duplicate instance ID on non-shared route","COVERED — exact route")))),IF(OR(LEFT(H187,18)="SCREEN / HANDOFF",LEFT(H187,11)="CONDITIONAL",LEFT(H187,5)="BLOCK"),"HANDOFF / CONDITIONAL — no instance coverage claim",IF(LEFT(H187,16)="NEEDS ASSESSMENT","NEEDS ASSESSMENT","N/A"))))</f>
        <v/>
      </c>
      <c r="S187" s="136">
        <f>IF(OR(B187="",F187=""),"",B187&amp;"|"&amp;F187)</f>
        <v/>
      </c>
    </row>
    <row r="188">
      <c r="A188" s="8" t="inlineStr">
        <is>
          <t>GR-0184</t>
        </is>
      </c>
      <c r="B188" s="8">
        <f>'04_SCOPE_CLASSIFICATION'!A15</f>
        <v/>
      </c>
      <c r="C188" s="8">
        <f>'04_SCOPE_CLASSIFICATION'!B15</f>
        <v/>
      </c>
      <c r="D188" s="8">
        <f>'04_SCOPE_CLASSIFICATION'!D15</f>
        <v/>
      </c>
      <c r="E188" s="8">
        <f>'04_SCOPE_CLASSIFICATION'!E15</f>
        <v/>
      </c>
      <c r="F188" s="8" t="inlineStr">
        <is>
          <t>AZC-REG</t>
        </is>
      </c>
      <c r="G188" s="8" t="inlineStr">
        <is>
          <t>EU AI Database Registration</t>
        </is>
      </c>
      <c r="H188" s="8">
        <f>IF('04_SCOPE_CLASSIFICATION'!B15="","NOT CONFIGURED",IF(LEFT('04_SCOPE_CLASSIFICATION'!T15,8)="Required",IF(E188="Parent dossier","REQUIRED — parent dossier",IF(E188="Separate dossier","REQUIRED — separate object",IF(E188="Component-scoped controls","REQUIRED — component-scoped",IF(E188="Shared parent controls","SHARED — parent dossier",IF(E188="Not separately assessed","SCREEN / HANDOFF — confirm parent coverage","NEEDS ASSESSMENT — dossier mode"))))),IF('04_SCOPE_CLASSIFICATION'!T15="Needs assessment","NEEDS ASSESSMENT","NOT APPLICABLE")))</f>
        <v/>
      </c>
      <c r="I188" s="8" t="inlineStr">
        <is>
          <t>EU/secure/national registration routing.</t>
        </is>
      </c>
      <c r="J188" s="8" t="inlineStr">
        <is>
          <t>Articles 49,71</t>
        </is>
      </c>
      <c r="K188" s="8" t="inlineStr">
        <is>
          <t>AZComply_EU_AI_Database_Registration_Control_Workbook_2026-09-05.xlsx</t>
        </is>
      </c>
      <c r="L188" s="131" t="str"/>
      <c r="M188" s="131" t="inlineStr">
        <is>
          <t>Not started</t>
        </is>
      </c>
      <c r="N188" s="131" t="str"/>
      <c r="O188" s="131" t="str"/>
      <c r="P188" s="131" t="n"/>
      <c r="Q188" s="131" t="n"/>
      <c r="R188" s="136">
        <f>IF(B188="","",IF(OR(LEFT(H188,8)="REQUIRED",LEFT(H188,6)="SHARED"),IF(L188="","MISSING — pack instance ID",IF(P188="","MISSING — pack instance reference",IF(OR(H188="REQUIRED — component-scoped",LEFT(H188,6)="SHARED"),IF(Q188="","MISSING — explicit covered-object list",IF(ISNUMBER(SEARCH(B188,Q188)),"COVERED — exact shared/component route","MISSING — object not named in covered-object list")),IF(COUNTIF($L$5:$L$2000,L188)&gt;1,"BLOCK — duplicate instance ID on non-shared route","COVERED — exact route")))),IF(OR(LEFT(H188,18)="SCREEN / HANDOFF",LEFT(H188,11)="CONDITIONAL",LEFT(H188,5)="BLOCK"),"HANDOFF / CONDITIONAL — no instance coverage claim",IF(LEFT(H188,16)="NEEDS ASSESSMENT","NEEDS ASSESSMENT","N/A"))))</f>
        <v/>
      </c>
      <c r="S188" s="136">
        <f>IF(OR(B188="",F188=""),"",B188&amp;"|"&amp;F188)</f>
        <v/>
      </c>
    </row>
    <row r="189">
      <c r="A189" s="8" t="inlineStr">
        <is>
          <t>GR-0185</t>
        </is>
      </c>
      <c r="B189" s="8">
        <f>'04_SCOPE_CLASSIFICATION'!A15</f>
        <v/>
      </c>
      <c r="C189" s="8">
        <f>'04_SCOPE_CLASSIFICATION'!B15</f>
        <v/>
      </c>
      <c r="D189" s="8">
        <f>'04_SCOPE_CLASSIFICATION'!D15</f>
        <v/>
      </c>
      <c r="E189" s="8">
        <f>'04_SCOPE_CLASSIFICATION'!E15</f>
        <v/>
      </c>
      <c r="F189" s="8" t="inlineStr">
        <is>
          <t>AZC-PMS</t>
        </is>
      </c>
      <c r="G189" s="8" t="inlineStr">
        <is>
          <t>Post-Market Monitoring</t>
        </is>
      </c>
      <c r="H189" s="8">
        <f>IF('04_SCOPE_CLASSIFICATION'!B15="","NOT CONFIGURED",IF(OR('04_SCOPE_CLASSIFICATION'!O15="High-risk — Annex III",'04_SCOPE_CLASSIFICATION'!O15="High-risk — Annex I"),IF('04_SCOPE_CLASSIFICATION'!H15="Yes",IF(E189="Parent dossier","REQUIRED — parent dossier",IF(E189="Separate dossier","REQUIRED — separate object",IF(E189="Component-scoped controls","REQUIRED — component-scoped",IF(E189="Shared parent controls","SHARED — parent dossier",IF(E189="Not separately assessed","SCREEN / HANDOFF — confirm parent coverage","NEEDS ASSESSMENT — dossier mode"))))),IF('04_SCOPE_CLASSIFICATION'!I15="Yes","SCREEN / HANDOFF — provider-side evidence required",IF('04_SCOPE_CLASSIFICATION'!H15="Needs assessment","NEEDS ASSESSMENT — provider role","SCREEN / HANDOFF — identify responsible provider"))),IF('04_SCOPE_CLASSIFICATION'!O15="Needs assessment","NEEDS ASSESSMENT","NOT APPLICABLE")))</f>
        <v/>
      </c>
      <c r="I189" s="8" t="inlineStr">
        <is>
          <t>Provider-side high-risk pack; deployer uses handoff/provider evidence.</t>
        </is>
      </c>
      <c r="J189" s="8" t="inlineStr">
        <is>
          <t>Article 72</t>
        </is>
      </c>
      <c r="K189" s="8" t="inlineStr">
        <is>
          <t>AZComply_Post_Market_Monitoring_Control_Workbook_2026-09-04.xlsx</t>
        </is>
      </c>
      <c r="L189" s="131" t="str"/>
      <c r="M189" s="131" t="inlineStr">
        <is>
          <t>Not started</t>
        </is>
      </c>
      <c r="N189" s="131" t="str"/>
      <c r="O189" s="131" t="str"/>
      <c r="P189" s="131" t="n"/>
      <c r="Q189" s="131" t="n"/>
      <c r="R189" s="136">
        <f>IF(B189="","",IF(OR(LEFT(H189,8)="REQUIRED",LEFT(H189,6)="SHARED"),IF(L189="","MISSING — pack instance ID",IF(P189="","MISSING — pack instance reference",IF(OR(H189="REQUIRED — component-scoped",LEFT(H189,6)="SHARED"),IF(Q189="","MISSING — explicit covered-object list",IF(ISNUMBER(SEARCH(B189,Q189)),"COVERED — exact shared/component route","MISSING — object not named in covered-object list")),IF(COUNTIF($L$5:$L$2000,L189)&gt;1,"BLOCK — duplicate instance ID on non-shared route","COVERED — exact route")))),IF(OR(LEFT(H189,18)="SCREEN / HANDOFF",LEFT(H189,11)="CONDITIONAL",LEFT(H189,5)="BLOCK"),"HANDOFF / CONDITIONAL — no instance coverage claim",IF(LEFT(H189,16)="NEEDS ASSESSMENT","NEEDS ASSESSMENT","N/A"))))</f>
        <v/>
      </c>
      <c r="S189" s="136">
        <f>IF(OR(B189="",F189=""),"",B189&amp;"|"&amp;F189)</f>
        <v/>
      </c>
    </row>
    <row r="190">
      <c r="A190" s="8" t="inlineStr">
        <is>
          <t>GR-0186</t>
        </is>
      </c>
      <c r="B190" s="8">
        <f>'04_SCOPE_CLASSIFICATION'!A15</f>
        <v/>
      </c>
      <c r="C190" s="8">
        <f>'04_SCOPE_CLASSIFICATION'!B15</f>
        <v/>
      </c>
      <c r="D190" s="8">
        <f>'04_SCOPE_CLASSIFICATION'!D15</f>
        <v/>
      </c>
      <c r="E190" s="8">
        <f>'04_SCOPE_CLASSIFICATION'!E15</f>
        <v/>
      </c>
      <c r="F190" s="8" t="inlineStr">
        <is>
          <t>AZC-SUP</t>
        </is>
      </c>
      <c r="G190" s="8" t="inlineStr">
        <is>
          <t>AI Supply Chain &amp; Value Chain</t>
        </is>
      </c>
      <c r="H190" s="8">
        <f>IF('04_SCOPE_CLASSIFICATION'!B15="","NOT CONFIGURED",IF('04_SCOPE_CLASSIFICATION'!V15="Required",IF(E190="Parent dossier","REQUIRED — parent dossier",IF(E190="Separate dossier","REQUIRED — separate object",IF(E190="Component-scoped controls","REQUIRED — component-scoped",IF(E190="Shared parent controls","SHARED — parent dossier",IF(E190="Not separately assessed","SCREEN / HANDOFF — confirm parent coverage","NEEDS ASSESSMENT — dossier mode"))))),IF('04_SCOPE_CLASSIFICATION'!V15="Screen / handoff","SCREEN / HANDOFF",IF('04_SCOPE_CLASSIFICATION'!V15="Needs assessment","NEEDS ASSESSMENT","NOT APPLICABLE"))))</f>
        <v/>
      </c>
      <c r="I190" s="8" t="inlineStr">
        <is>
          <t>Articles 22–25/value-chain route.</t>
        </is>
      </c>
      <c r="J190" s="8" t="inlineStr">
        <is>
          <t>Articles 22–25</t>
        </is>
      </c>
      <c r="K190" s="8" t="inlineStr">
        <is>
          <t>AZComply_AI_Supply_Chain_Value_Chain_Control_Workbook_2026-09-05.xlsx</t>
        </is>
      </c>
      <c r="L190" s="131" t="str"/>
      <c r="M190" s="131" t="inlineStr">
        <is>
          <t>Not started</t>
        </is>
      </c>
      <c r="N190" s="131" t="str"/>
      <c r="O190" s="131" t="str"/>
      <c r="P190" s="131" t="n"/>
      <c r="Q190" s="131" t="n"/>
      <c r="R190" s="136">
        <f>IF(B190="","",IF(OR(LEFT(H190,8)="REQUIRED",LEFT(H190,6)="SHARED"),IF(L190="","MISSING — pack instance ID",IF(P190="","MISSING — pack instance reference",IF(OR(H190="REQUIRED — component-scoped",LEFT(H190,6)="SHARED"),IF(Q190="","MISSING — explicit covered-object list",IF(ISNUMBER(SEARCH(B190,Q190)),"COVERED — exact shared/component route","MISSING — object not named in covered-object list")),IF(COUNTIF($L$5:$L$2000,L190)&gt;1,"BLOCK — duplicate instance ID on non-shared route","COVERED — exact route")))),IF(OR(LEFT(H190,18)="SCREEN / HANDOFF",LEFT(H190,11)="CONDITIONAL",LEFT(H190,5)="BLOCK"),"HANDOFF / CONDITIONAL — no instance coverage claim",IF(LEFT(H190,16)="NEEDS ASSESSMENT","NEEDS ASSESSMENT","N/A"))))</f>
        <v/>
      </c>
      <c r="S190" s="136">
        <f>IF(OR(B190="",F190=""),"",B190&amp;"|"&amp;F190)</f>
        <v/>
      </c>
    </row>
    <row r="191">
      <c r="A191" s="8" t="inlineStr">
        <is>
          <t>GR-0187</t>
        </is>
      </c>
      <c r="B191" s="8">
        <f>'04_SCOPE_CLASSIFICATION'!A15</f>
        <v/>
      </c>
      <c r="C191" s="8">
        <f>'04_SCOPE_CLASSIFICATION'!B15</f>
        <v/>
      </c>
      <c r="D191" s="8">
        <f>'04_SCOPE_CLASSIFICATION'!D15</f>
        <v/>
      </c>
      <c r="E191" s="8">
        <f>'04_SCOPE_CLASSIFICATION'!E15</f>
        <v/>
      </c>
      <c r="F191" s="8" t="inlineStr">
        <is>
          <t>AZC-GPAI</t>
        </is>
      </c>
      <c r="G191" s="8" t="inlineStr">
        <is>
          <t>GPAI Model Compliance</t>
        </is>
      </c>
      <c r="H191" s="8">
        <f>IF('04_SCOPE_CLASSIFICATION'!B15="","NOT CONFIGURED",IF(OR('04_SCOPE_CLASSIFICATION'!U15="Ordinary GPAI provider",'04_SCOPE_CLASSIFICATION'!U15="Systemic-risk GPAI provider"),IF('04_SCOPE_CLASSIFICATION'!H15="Yes",IF(E191="Parent dossier","REQUIRED — parent dossier",IF(E191="Separate dossier","REQUIRED — separate object",IF(E191="Component-scoped controls","REQUIRED — component-scoped",IF(E191="Shared parent controls","SHARED — parent dossier",IF(E191="Not separately assessed","SCREEN / HANDOFF — confirm parent coverage","NEEDS ASSESSMENT — dossier mode"))))),"SCREEN / HANDOFF — external GPAI provider obligations"),IF('04_SCOPE_CLASSIFICATION'!U15="GPAI model used / external provider handoff","SCREEN / HANDOFF — model-provider evidence",IF('04_SCOPE_CLASSIFICATION'!U15="Needs assessment","NEEDS ASSESSMENT","NOT APPLICABLE"))))</f>
        <v/>
      </c>
      <c r="I191" s="8" t="inlineStr">
        <is>
          <t>GPAI provider vs downstream handoff.</t>
        </is>
      </c>
      <c r="J191" s="8" t="inlineStr">
        <is>
          <t>Articles 51–55</t>
        </is>
      </c>
      <c r="K191" s="8" t="inlineStr">
        <is>
          <t>AZComply_GPAI_Model_Compliance_Control_Workbook_2026-09-05.xlsx</t>
        </is>
      </c>
      <c r="L191" s="131" t="str"/>
      <c r="M191" s="131" t="inlineStr">
        <is>
          <t>Not started</t>
        </is>
      </c>
      <c r="N191" s="131" t="str"/>
      <c r="O191" s="131" t="str"/>
      <c r="P191" s="131" t="n"/>
      <c r="Q191" s="131" t="n"/>
      <c r="R191" s="136">
        <f>IF(B191="","",IF(OR(LEFT(H191,8)="REQUIRED",LEFT(H191,6)="SHARED"),IF(L191="","MISSING — pack instance ID",IF(P191="","MISSING — pack instance reference",IF(OR(H191="REQUIRED — component-scoped",LEFT(H191,6)="SHARED"),IF(Q191="","MISSING — explicit covered-object list",IF(ISNUMBER(SEARCH(B191,Q191)),"COVERED — exact shared/component route","MISSING — object not named in covered-object list")),IF(COUNTIF($L$5:$L$2000,L191)&gt;1,"BLOCK — duplicate instance ID on non-shared route","COVERED — exact route")))),IF(OR(LEFT(H191,18)="SCREEN / HANDOFF",LEFT(H191,11)="CONDITIONAL",LEFT(H191,5)="BLOCK"),"HANDOFF / CONDITIONAL — no instance coverage claim",IF(LEFT(H191,16)="NEEDS ASSESSMENT","NEEDS ASSESSMENT","N/A"))))</f>
        <v/>
      </c>
      <c r="S191" s="136">
        <f>IF(OR(B191="",F191=""),"",B191&amp;"|"&amp;F191)</f>
        <v/>
      </c>
    </row>
    <row r="192">
      <c r="A192" s="8" t="inlineStr">
        <is>
          <t>GR-0188</t>
        </is>
      </c>
      <c r="B192" s="8">
        <f>'04_SCOPE_CLASSIFICATION'!A16</f>
        <v/>
      </c>
      <c r="C192" s="8">
        <f>'04_SCOPE_CLASSIFICATION'!B16</f>
        <v/>
      </c>
      <c r="D192" s="8">
        <f>'04_SCOPE_CLASSIFICATION'!D16</f>
        <v/>
      </c>
      <c r="E192" s="8">
        <f>'04_SCOPE_CLASSIFICATION'!E16</f>
        <v/>
      </c>
      <c r="F192" s="8" t="inlineStr">
        <is>
          <t>AZC-CLS</t>
        </is>
      </c>
      <c r="G192" s="8" t="inlineStr">
        <is>
          <t>AI System Classification Decision</t>
        </is>
      </c>
      <c r="H192" s="8">
        <f>IF('04_SCOPE_CLASSIFICATION'!B16="","NOT CONFIGURED",IF('04_SCOPE_CLASSIFICATION'!D16="Needs assessment","NEEDS ASSESSMENT — regulatory object status",IF(OR('04_SCOPE_CLASSIFICATION'!D16="Separate AI system",'04_SCOPE_CLASSIFICATION'!D16="GPAI model"),IF(E192="Parent dossier","REQUIRED — parent dossier",IF(E192="Separate dossier","REQUIRED — separate object",IF(E192="Component-scoped controls","REQUIRED — component-scoped",IF(E192="Shared parent controls","SHARED — parent dossier",IF(E192="Not separately assessed","SCREEN / HANDOFF — confirm parent coverage","NEEDS ASSESSMENT — dossier mode"))))),IF('04_SCOPE_CLASSIFICATION'!D16="AI component within parent","SCREEN / HANDOFF — classify component within parent context",IF('04_SCOPE_CLASSIFICATION'!D16="Non-AI component","NOT APPLICABLE","NEEDS ASSESSMENT")))))</f>
        <v/>
      </c>
      <c r="I192" s="8" t="inlineStr">
        <is>
          <t>Classification/scope screen for each material object.</t>
        </is>
      </c>
      <c r="J192" s="8" t="inlineStr">
        <is>
          <t>Art.2/3/5/6; Annex I/III</t>
        </is>
      </c>
      <c r="K192" s="8" t="inlineStr">
        <is>
          <t>AZComply_AI_System_Classification_Decision_Workbook_UPDATED_2026-09-04.xlsx</t>
        </is>
      </c>
      <c r="L192" s="131" t="str"/>
      <c r="M192" s="131" t="inlineStr">
        <is>
          <t>Not started</t>
        </is>
      </c>
      <c r="N192" s="131" t="str"/>
      <c r="O192" s="131" t="str"/>
      <c r="P192" s="131" t="n"/>
      <c r="Q192" s="131" t="n"/>
      <c r="R192" s="136">
        <f>IF(B192="","",IF(OR(LEFT(H192,8)="REQUIRED",LEFT(H192,6)="SHARED"),IF(L192="","MISSING — pack instance ID",IF(P192="","MISSING — pack instance reference",IF(OR(H192="REQUIRED — component-scoped",LEFT(H192,6)="SHARED"),IF(Q192="","MISSING — explicit covered-object list",IF(ISNUMBER(SEARCH(B192,Q192)),"COVERED — exact shared/component route","MISSING — object not named in covered-object list")),IF(COUNTIF($L$5:$L$2000,L192)&gt;1,"BLOCK — duplicate instance ID on non-shared route","COVERED — exact route")))),IF(OR(LEFT(H192,18)="SCREEN / HANDOFF",LEFT(H192,11)="CONDITIONAL",LEFT(H192,5)="BLOCK"),"HANDOFF / CONDITIONAL — no instance coverage claim",IF(LEFT(H192,16)="NEEDS ASSESSMENT","NEEDS ASSESSMENT","N/A"))))</f>
        <v/>
      </c>
      <c r="S192" s="136">
        <f>IF(OR(B192="",F192=""),"",B192&amp;"|"&amp;F192)</f>
        <v/>
      </c>
    </row>
    <row r="193">
      <c r="A193" s="8" t="inlineStr">
        <is>
          <t>GR-0189</t>
        </is>
      </c>
      <c r="B193" s="8">
        <f>'04_SCOPE_CLASSIFICATION'!A16</f>
        <v/>
      </c>
      <c r="C193" s="8">
        <f>'04_SCOPE_CLASSIFICATION'!B16</f>
        <v/>
      </c>
      <c r="D193" s="8">
        <f>'04_SCOPE_CLASSIFICATION'!D16</f>
        <v/>
      </c>
      <c r="E193" s="8">
        <f>'04_SCOPE_CLASSIFICATION'!E16</f>
        <v/>
      </c>
      <c r="F193" s="8" t="inlineStr">
        <is>
          <t>AZC-A5</t>
        </is>
      </c>
      <c r="G193" s="8" t="inlineStr">
        <is>
          <t>Article 5 Prohibited Practices</t>
        </is>
      </c>
      <c r="H193" s="8">
        <f>IF('04_SCOPE_CLASSIFICATION'!B16="","NOT CONFIGURED",IF('04_SCOPE_CLASSIFICATION'!F16="No","NOT APPLICABLE — not AI system",IF('04_SCOPE_CLASSIFICATION'!N16="Needs assessment","NEEDS ASSESSMENT — Article 5 screen",IF(OR('04_SCOPE_CLASSIFICATION'!N16="Potential prohibited-practice route",'04_SCOPE_CLASSIFICATION'!N16="Future Article 5 transition route"),"BLOCK / HANDOFF — Article 5 route",IF('04_SCOPE_CLASSIFICATION'!N16="No current Article 5 trigger","SCREEN COMPLETE — no current trigger","NOT APPLICABLE")))))</f>
        <v/>
      </c>
      <c r="I193" s="8" t="inlineStr">
        <is>
          <t>Article 5 gate; component positive route escalates to parent.</t>
        </is>
      </c>
      <c r="J193" s="8" t="inlineStr">
        <is>
          <t>Article 5</t>
        </is>
      </c>
      <c r="K193" s="8" t="inlineStr">
        <is>
          <t>AZComply_Article5_Prohibited_Practices_Control_Workbook_2026-09-04.xlsx</t>
        </is>
      </c>
      <c r="L193" s="131" t="str"/>
      <c r="M193" s="131" t="inlineStr">
        <is>
          <t>Not started</t>
        </is>
      </c>
      <c r="N193" s="131" t="str"/>
      <c r="O193" s="131" t="str"/>
      <c r="P193" s="131" t="n"/>
      <c r="Q193" s="131" t="n"/>
      <c r="R193" s="136">
        <f>IF(B193="","",IF(OR(LEFT(H193,8)="REQUIRED",LEFT(H193,6)="SHARED"),IF(L193="","MISSING — pack instance ID",IF(P193="","MISSING — pack instance reference",IF(OR(H193="REQUIRED — component-scoped",LEFT(H193,6)="SHARED"),IF(Q193="","MISSING — explicit covered-object list",IF(ISNUMBER(SEARCH(B193,Q193)),"COVERED — exact shared/component route","MISSING — object not named in covered-object list")),IF(COUNTIF($L$5:$L$2000,L193)&gt;1,"BLOCK — duplicate instance ID on non-shared route","COVERED — exact route")))),IF(OR(LEFT(H193,18)="SCREEN / HANDOFF",LEFT(H193,11)="CONDITIONAL",LEFT(H193,5)="BLOCK"),"HANDOFF / CONDITIONAL — no instance coverage claim",IF(LEFT(H193,16)="NEEDS ASSESSMENT","NEEDS ASSESSMENT","N/A"))))</f>
        <v/>
      </c>
      <c r="S193" s="136">
        <f>IF(OR(B193="",F193=""),"",B193&amp;"|"&amp;F193)</f>
        <v/>
      </c>
    </row>
    <row r="194">
      <c r="A194" s="8" t="inlineStr">
        <is>
          <t>GR-0190</t>
        </is>
      </c>
      <c r="B194" s="8">
        <f>'04_SCOPE_CLASSIFICATION'!A16</f>
        <v/>
      </c>
      <c r="C194" s="8">
        <f>'04_SCOPE_CLASSIFICATION'!B16</f>
        <v/>
      </c>
      <c r="D194" s="8">
        <f>'04_SCOPE_CLASSIFICATION'!D16</f>
        <v/>
      </c>
      <c r="E194" s="8">
        <f>'04_SCOPE_CLASSIFICATION'!E16</f>
        <v/>
      </c>
      <c r="F194" s="8" t="inlineStr">
        <is>
          <t>AZC-TRANS</t>
        </is>
      </c>
      <c r="G194" s="8" t="inlineStr">
        <is>
          <t>Transparency &amp; Information</t>
        </is>
      </c>
      <c r="H194" s="8">
        <f>IF('04_SCOPE_CLASSIFICATION'!B16="","NOT CONFIGURED",IF(OR('04_SCOPE_CLASSIFICATION'!R16="Required",AND(OR('04_SCOPE_CLASSIFICATION'!O16="High-risk — Annex III",'04_SCOPE_CLASSIFICATION'!O16="High-risk — Annex I"),'04_SCOPE_CLASSIFICATION'!H16="Yes")),IF(E194="Parent dossier","REQUIRED — parent dossier",IF(E194="Separate dossier","REQUIRED — separate object",IF(E194="Component-scoped controls","REQUIRED — component-scoped",IF(E194="Shared parent controls","SHARED — parent dossier",IF(E194="Not separately assessed","SCREEN / HANDOFF — confirm parent coverage","NEEDS ASSESSMENT — dossier mode"))))),IF(AND(OR('04_SCOPE_CLASSIFICATION'!O16="High-risk — Annex III",'04_SCOPE_CLASSIFICATION'!O16="High-risk — Annex I"),'04_SCOPE_CLASSIFICATION'!I16="Yes",'04_SCOPE_CLASSIFICATION'!H16&lt;&gt;"Yes"),"SCREEN / HANDOFF — obtain provider Article 13 information",IF(OR('04_SCOPE_CLASSIFICATION'!R16="Needs assessment",'04_SCOPE_CLASSIFICATION'!O16="Needs assessment"),"NEEDS ASSESSMENT",IF('04_SCOPE_CLASSIFICATION'!R16="Potential exception / reduced disclosure","CONDITIONAL — exception / reduced disclosure evidence","NOT APPLICABLE")))))</f>
        <v/>
      </c>
      <c r="I194" s="8" t="inlineStr">
        <is>
          <t>Article 13 provider info + Article 50 transparency.</t>
        </is>
      </c>
      <c r="J194" s="8" t="inlineStr">
        <is>
          <t>Articles 13,50</t>
        </is>
      </c>
      <c r="K194" s="8" t="inlineStr">
        <is>
          <t>AZComply_Transparency_Information_Control_Workbook_2026-09-05.xlsx</t>
        </is>
      </c>
      <c r="L194" s="131" t="str"/>
      <c r="M194" s="131" t="inlineStr">
        <is>
          <t>Not started</t>
        </is>
      </c>
      <c r="N194" s="131" t="str"/>
      <c r="O194" s="131" t="str"/>
      <c r="P194" s="131" t="n"/>
      <c r="Q194" s="131" t="n"/>
      <c r="R194" s="136">
        <f>IF(B194="","",IF(OR(LEFT(H194,8)="REQUIRED",LEFT(H194,6)="SHARED"),IF(L194="","MISSING — pack instance ID",IF(P194="","MISSING — pack instance reference",IF(OR(H194="REQUIRED — component-scoped",LEFT(H194,6)="SHARED"),IF(Q194="","MISSING — explicit covered-object list",IF(ISNUMBER(SEARCH(B194,Q194)),"COVERED — exact shared/component route","MISSING — object not named in covered-object list")),IF(COUNTIF($L$5:$L$2000,L194)&gt;1,"BLOCK — duplicate instance ID on non-shared route","COVERED — exact route")))),IF(OR(LEFT(H194,18)="SCREEN / HANDOFF",LEFT(H194,11)="CONDITIONAL",LEFT(H194,5)="BLOCK"),"HANDOFF / CONDITIONAL — no instance coverage claim",IF(LEFT(H194,16)="NEEDS ASSESSMENT","NEEDS ASSESSMENT","N/A"))))</f>
        <v/>
      </c>
      <c r="S194" s="136">
        <f>IF(OR(B194="",F194=""),"",B194&amp;"|"&amp;F194)</f>
        <v/>
      </c>
    </row>
    <row r="195">
      <c r="A195" s="8" t="inlineStr">
        <is>
          <t>GR-0191</t>
        </is>
      </c>
      <c r="B195" s="8">
        <f>'04_SCOPE_CLASSIFICATION'!A16</f>
        <v/>
      </c>
      <c r="C195" s="8">
        <f>'04_SCOPE_CLASSIFICATION'!B16</f>
        <v/>
      </c>
      <c r="D195" s="8">
        <f>'04_SCOPE_CLASSIFICATION'!D16</f>
        <v/>
      </c>
      <c r="E195" s="8">
        <f>'04_SCOPE_CLASSIFICATION'!E16</f>
        <v/>
      </c>
      <c r="F195" s="8" t="inlineStr">
        <is>
          <t>AZC-DEP</t>
        </is>
      </c>
      <c r="G195" s="8" t="inlineStr">
        <is>
          <t>Deployer Obligations</t>
        </is>
      </c>
      <c r="H195" s="8">
        <f>IF('04_SCOPE_CLASSIFICATION'!B16="","NOT CONFIGURED",IF(AND('04_SCOPE_CLASSIFICATION'!I16="Yes",OR('04_SCOPE_CLASSIFICATION'!O16="High-risk — Annex III",'04_SCOPE_CLASSIFICATION'!O16="High-risk — Annex I")),IF(E195="Parent dossier","REQUIRED — parent dossier",IF(E195="Separate dossier","REQUIRED — separate object",IF(E195="Component-scoped controls","REQUIRED — component-scoped",IF(E195="Shared parent controls","SHARED — parent dossier",IF(E195="Not separately assessed","SCREEN / HANDOFF — confirm parent coverage","NEEDS ASSESSMENT — dossier mode"))))),IF(OR('04_SCOPE_CLASSIFICATION'!I16="Needs assessment",'04_SCOPE_CLASSIFICATION'!O16="Needs assessment"),"NEEDS ASSESSMENT","NOT APPLICABLE")))</f>
        <v/>
      </c>
      <c r="I195" s="8" t="inlineStr">
        <is>
          <t>High-risk deployer duties.</t>
        </is>
      </c>
      <c r="J195" s="8" t="inlineStr">
        <is>
          <t>Article 26</t>
        </is>
      </c>
      <c r="K195" s="8" t="inlineStr">
        <is>
          <t>AZComply_Deployer_Obligations_Control_Workbook_2026-09-04.xlsx</t>
        </is>
      </c>
      <c r="L195" s="131" t="str"/>
      <c r="M195" s="131" t="inlineStr">
        <is>
          <t>Not started</t>
        </is>
      </c>
      <c r="N195" s="131" t="str"/>
      <c r="O195" s="131" t="str"/>
      <c r="P195" s="131" t="n"/>
      <c r="Q195" s="131" t="n"/>
      <c r="R195" s="136">
        <f>IF(B195="","",IF(OR(LEFT(H195,8)="REQUIRED",LEFT(H195,6)="SHARED"),IF(L195="","MISSING — pack instance ID",IF(P195="","MISSING — pack instance reference",IF(OR(H195="REQUIRED — component-scoped",LEFT(H195,6)="SHARED"),IF(Q195="","MISSING — explicit covered-object list",IF(ISNUMBER(SEARCH(B195,Q195)),"COVERED — exact shared/component route","MISSING — object not named in covered-object list")),IF(COUNTIF($L$5:$L$2000,L195)&gt;1,"BLOCK — duplicate instance ID on non-shared route","COVERED — exact route")))),IF(OR(LEFT(H195,18)="SCREEN / HANDOFF",LEFT(H195,11)="CONDITIONAL",LEFT(H195,5)="BLOCK"),"HANDOFF / CONDITIONAL — no instance coverage claim",IF(LEFT(H195,16)="NEEDS ASSESSMENT","NEEDS ASSESSMENT","N/A"))))</f>
        <v/>
      </c>
      <c r="S195" s="136">
        <f>IF(OR(B195="",F195=""),"",B195&amp;"|"&amp;F195)</f>
        <v/>
      </c>
    </row>
    <row r="196">
      <c r="A196" s="8" t="inlineStr">
        <is>
          <t>GR-0192</t>
        </is>
      </c>
      <c r="B196" s="8">
        <f>'04_SCOPE_CLASSIFICATION'!A16</f>
        <v/>
      </c>
      <c r="C196" s="8">
        <f>'04_SCOPE_CLASSIFICATION'!B16</f>
        <v/>
      </c>
      <c r="D196" s="8">
        <f>'04_SCOPE_CLASSIFICATION'!D16</f>
        <v/>
      </c>
      <c r="E196" s="8">
        <f>'04_SCOPE_CLASSIFICATION'!E16</f>
        <v/>
      </c>
      <c r="F196" s="8" t="inlineStr">
        <is>
          <t>AZC-HO</t>
        </is>
      </c>
      <c r="G196" s="8" t="inlineStr">
        <is>
          <t>Human Oversight</t>
        </is>
      </c>
      <c r="H196" s="8">
        <f>IF('04_SCOPE_CLASSIFICATION'!B16="","NOT CONFIGURED",IF(AND(OR('04_SCOPE_CLASSIFICATION'!O16="High-risk — Annex III",'04_SCOPE_CLASSIFICATION'!O16="High-risk — Annex I"),OR('04_SCOPE_CLASSIFICATION'!H16="Yes",'04_SCOPE_CLASSIFICATION'!I16="Yes")),IF(E196="Parent dossier","REQUIRED — parent dossier",IF(E196="Separate dossier","REQUIRED — separate object",IF(E196="Component-scoped controls","REQUIRED — component-scoped",IF(E196="Shared parent controls","SHARED — parent dossier",IF(E196="Not separately assessed","SCREEN / HANDOFF — confirm parent coverage","NEEDS ASSESSMENT — dossier mode"))))),IF('04_SCOPE_CLASSIFICATION'!O16="Needs assessment","NEEDS ASSESSMENT","NOT APPLICABLE")))</f>
        <v/>
      </c>
      <c r="I196" s="8" t="inlineStr">
        <is>
          <t>High-risk provider/deployer human oversight.</t>
        </is>
      </c>
      <c r="J196" s="8" t="inlineStr">
        <is>
          <t>Articles 14,26(2)</t>
        </is>
      </c>
      <c r="K196" s="8" t="inlineStr">
        <is>
          <t>AZComply_Human_Oversight_Control_Workbook_2026-09-04.xlsx</t>
        </is>
      </c>
      <c r="L196" s="131" t="str"/>
      <c r="M196" s="131" t="inlineStr">
        <is>
          <t>Not started</t>
        </is>
      </c>
      <c r="N196" s="131" t="str"/>
      <c r="O196" s="131" t="str"/>
      <c r="P196" s="131" t="n"/>
      <c r="Q196" s="131" t="n"/>
      <c r="R196" s="136">
        <f>IF(B196="","",IF(OR(LEFT(H196,8)="REQUIRED",LEFT(H196,6)="SHARED"),IF(L196="","MISSING — pack instance ID",IF(P196="","MISSING — pack instance reference",IF(OR(H196="REQUIRED — component-scoped",LEFT(H196,6)="SHARED"),IF(Q196="","MISSING — explicit covered-object list",IF(ISNUMBER(SEARCH(B196,Q196)),"COVERED — exact shared/component route","MISSING — object not named in covered-object list")),IF(COUNTIF($L$5:$L$2000,L196)&gt;1,"BLOCK — duplicate instance ID on non-shared route","COVERED — exact route")))),IF(OR(LEFT(H196,18)="SCREEN / HANDOFF",LEFT(H196,11)="CONDITIONAL",LEFT(H196,5)="BLOCK"),"HANDOFF / CONDITIONAL — no instance coverage claim",IF(LEFT(H196,16)="NEEDS ASSESSMENT","NEEDS ASSESSMENT","N/A"))))</f>
        <v/>
      </c>
      <c r="S196" s="136">
        <f>IF(OR(B196="",F196=""),"",B196&amp;"|"&amp;F196)</f>
        <v/>
      </c>
    </row>
    <row r="197">
      <c r="A197" s="8" t="inlineStr">
        <is>
          <t>GR-0193</t>
        </is>
      </c>
      <c r="B197" s="8">
        <f>'04_SCOPE_CLASSIFICATION'!A16</f>
        <v/>
      </c>
      <c r="C197" s="8">
        <f>'04_SCOPE_CLASSIFICATION'!B16</f>
        <v/>
      </c>
      <c r="D197" s="8">
        <f>'04_SCOPE_CLASSIFICATION'!D16</f>
        <v/>
      </c>
      <c r="E197" s="8">
        <f>'04_SCOPE_CLASSIFICATION'!E16</f>
        <v/>
      </c>
      <c r="F197" s="8" t="inlineStr">
        <is>
          <t>AZC-RISK</t>
        </is>
      </c>
      <c r="G197" s="8" t="inlineStr">
        <is>
          <t>Risk Management System</t>
        </is>
      </c>
      <c r="H197" s="8">
        <f>IF('04_SCOPE_CLASSIFICATION'!B16="","NOT CONFIGURED",IF(OR('04_SCOPE_CLASSIFICATION'!O16="High-risk — Annex III",'04_SCOPE_CLASSIFICATION'!O16="High-risk — Annex I"),IF('04_SCOPE_CLASSIFICATION'!H16="Yes",IF(E197="Parent dossier","REQUIRED — parent dossier",IF(E197="Separate dossier","REQUIRED — separate object",IF(E197="Component-scoped controls","REQUIRED — component-scoped",IF(E197="Shared parent controls","SHARED — parent dossier",IF(E197="Not separately assessed","SCREEN / HANDOFF — confirm parent coverage","NEEDS ASSESSMENT — dossier mode"))))),IF('04_SCOPE_CLASSIFICATION'!I16="Yes","SCREEN / HANDOFF — provider-side evidence required",IF('04_SCOPE_CLASSIFICATION'!H16="Needs assessment","NEEDS ASSESSMENT — provider role","SCREEN / HANDOFF — identify responsible provider"))),IF('04_SCOPE_CLASSIFICATION'!O16="Needs assessment","NEEDS ASSESSMENT","NOT APPLICABLE")))</f>
        <v/>
      </c>
      <c r="I197" s="8" t="inlineStr">
        <is>
          <t>Provider-side high-risk pack; deployer uses handoff/provider evidence.</t>
        </is>
      </c>
      <c r="J197" s="8" t="inlineStr">
        <is>
          <t>Article 9</t>
        </is>
      </c>
      <c r="K197" s="8" t="inlineStr">
        <is>
          <t>AZComply_Risk_Management_System_Control_Workbook_2026-09-04.xlsx</t>
        </is>
      </c>
      <c r="L197" s="131" t="str"/>
      <c r="M197" s="131" t="inlineStr">
        <is>
          <t>Not started</t>
        </is>
      </c>
      <c r="N197" s="131" t="str"/>
      <c r="O197" s="131" t="str"/>
      <c r="P197" s="131" t="n"/>
      <c r="Q197" s="131" t="n"/>
      <c r="R197" s="136">
        <f>IF(B197="","",IF(OR(LEFT(H197,8)="REQUIRED",LEFT(H197,6)="SHARED"),IF(L197="","MISSING — pack instance ID",IF(P197="","MISSING — pack instance reference",IF(OR(H197="REQUIRED — component-scoped",LEFT(H197,6)="SHARED"),IF(Q197="","MISSING — explicit covered-object list",IF(ISNUMBER(SEARCH(B197,Q197)),"COVERED — exact shared/component route","MISSING — object not named in covered-object list")),IF(COUNTIF($L$5:$L$2000,L197)&gt;1,"BLOCK — duplicate instance ID on non-shared route","COVERED — exact route")))),IF(OR(LEFT(H197,18)="SCREEN / HANDOFF",LEFT(H197,11)="CONDITIONAL",LEFT(H197,5)="BLOCK"),"HANDOFF / CONDITIONAL — no instance coverage claim",IF(LEFT(H197,16)="NEEDS ASSESSMENT","NEEDS ASSESSMENT","N/A"))))</f>
        <v/>
      </c>
      <c r="S197" s="136">
        <f>IF(OR(B197="",F197=""),"",B197&amp;"|"&amp;F197)</f>
        <v/>
      </c>
    </row>
    <row r="198">
      <c r="A198" s="8" t="inlineStr">
        <is>
          <t>GR-0194</t>
        </is>
      </c>
      <c r="B198" s="8">
        <f>'04_SCOPE_CLASSIFICATION'!A16</f>
        <v/>
      </c>
      <c r="C198" s="8">
        <f>'04_SCOPE_CLASSIFICATION'!B16</f>
        <v/>
      </c>
      <c r="D198" s="8">
        <f>'04_SCOPE_CLASSIFICATION'!D16</f>
        <v/>
      </c>
      <c r="E198" s="8">
        <f>'04_SCOPE_CLASSIFICATION'!E16</f>
        <v/>
      </c>
      <c r="F198" s="8" t="inlineStr">
        <is>
          <t>AZC-DATA</t>
        </is>
      </c>
      <c r="G198" s="8" t="inlineStr">
        <is>
          <t>Data Governance</t>
        </is>
      </c>
      <c r="H198" s="8">
        <f>IF('04_SCOPE_CLASSIFICATION'!B16="","NOT CONFIGURED",IF(OR('04_SCOPE_CLASSIFICATION'!O16="High-risk — Annex III",'04_SCOPE_CLASSIFICATION'!O16="High-risk — Annex I"),IF('04_SCOPE_CLASSIFICATION'!H16="Yes",IF(E198="Parent dossier","REQUIRED — parent dossier",IF(E198="Separate dossier","REQUIRED — separate object",IF(E198="Component-scoped controls","REQUIRED — component-scoped",IF(E198="Shared parent controls","SHARED — parent dossier",IF(E198="Not separately assessed","SCREEN / HANDOFF — confirm parent coverage","NEEDS ASSESSMENT — dossier mode"))))),IF('04_SCOPE_CLASSIFICATION'!I16="Yes","SCREEN / HANDOFF — provider-side evidence required",IF('04_SCOPE_CLASSIFICATION'!H16="Needs assessment","NEEDS ASSESSMENT — provider role","SCREEN / HANDOFF — identify responsible provider"))),IF('04_SCOPE_CLASSIFICATION'!O16="Needs assessment","NEEDS ASSESSMENT","NOT APPLICABLE")))</f>
        <v/>
      </c>
      <c r="I198" s="8" t="inlineStr">
        <is>
          <t>Provider-side high-risk pack; deployer uses handoff/provider evidence.</t>
        </is>
      </c>
      <c r="J198" s="8" t="inlineStr">
        <is>
          <t>Article 10</t>
        </is>
      </c>
      <c r="K198" s="8" t="inlineStr">
        <is>
          <t>AZComply_Data_Governance_Control_Workbook_2026-09-04.xlsx</t>
        </is>
      </c>
      <c r="L198" s="131" t="str"/>
      <c r="M198" s="131" t="inlineStr">
        <is>
          <t>Not started</t>
        </is>
      </c>
      <c r="N198" s="131" t="str"/>
      <c r="O198" s="131" t="str"/>
      <c r="P198" s="131" t="n"/>
      <c r="Q198" s="131" t="n"/>
      <c r="R198" s="136">
        <f>IF(B198="","",IF(OR(LEFT(H198,8)="REQUIRED",LEFT(H198,6)="SHARED"),IF(L198="","MISSING — pack instance ID",IF(P198="","MISSING — pack instance reference",IF(OR(H198="REQUIRED — component-scoped",LEFT(H198,6)="SHARED"),IF(Q198="","MISSING — explicit covered-object list",IF(ISNUMBER(SEARCH(B198,Q198)),"COVERED — exact shared/component route","MISSING — object not named in covered-object list")),IF(COUNTIF($L$5:$L$2000,L198)&gt;1,"BLOCK — duplicate instance ID on non-shared route","COVERED — exact route")))),IF(OR(LEFT(H198,18)="SCREEN / HANDOFF",LEFT(H198,11)="CONDITIONAL",LEFT(H198,5)="BLOCK"),"HANDOFF / CONDITIONAL — no instance coverage claim",IF(LEFT(H198,16)="NEEDS ASSESSMENT","NEEDS ASSESSMENT","N/A"))))</f>
        <v/>
      </c>
      <c r="S198" s="136">
        <f>IF(OR(B198="",F198=""),"",B198&amp;"|"&amp;F198)</f>
        <v/>
      </c>
    </row>
    <row r="199">
      <c r="A199" s="8" t="inlineStr">
        <is>
          <t>GR-0195</t>
        </is>
      </c>
      <c r="B199" s="8">
        <f>'04_SCOPE_CLASSIFICATION'!A16</f>
        <v/>
      </c>
      <c r="C199" s="8">
        <f>'04_SCOPE_CLASSIFICATION'!B16</f>
        <v/>
      </c>
      <c r="D199" s="8">
        <f>'04_SCOPE_CLASSIFICATION'!D16</f>
        <v/>
      </c>
      <c r="E199" s="8">
        <f>'04_SCOPE_CLASSIFICATION'!E16</f>
        <v/>
      </c>
      <c r="F199" s="8" t="inlineStr">
        <is>
          <t>AZC-TECH</t>
        </is>
      </c>
      <c r="G199" s="8" t="inlineStr">
        <is>
          <t>Technical Documentation</t>
        </is>
      </c>
      <c r="H199" s="8">
        <f>IF('04_SCOPE_CLASSIFICATION'!B16="","NOT CONFIGURED",IF(OR('04_SCOPE_CLASSIFICATION'!O16="High-risk — Annex III",'04_SCOPE_CLASSIFICATION'!O16="High-risk — Annex I"),IF('04_SCOPE_CLASSIFICATION'!H16="Yes",IF(E199="Parent dossier","REQUIRED — parent dossier",IF(E199="Separate dossier","REQUIRED — separate object",IF(E199="Component-scoped controls","REQUIRED — component-scoped",IF(E199="Shared parent controls","SHARED — parent dossier",IF(E199="Not separately assessed","SCREEN / HANDOFF — confirm parent coverage","NEEDS ASSESSMENT — dossier mode"))))),IF('04_SCOPE_CLASSIFICATION'!I16="Yes","SCREEN / HANDOFF — provider-side evidence required",IF('04_SCOPE_CLASSIFICATION'!H16="Needs assessment","NEEDS ASSESSMENT — provider role","SCREEN / HANDOFF — identify responsible provider"))),IF('04_SCOPE_CLASSIFICATION'!O16="Needs assessment","NEEDS ASSESSMENT","NOT APPLICABLE")))</f>
        <v/>
      </c>
      <c r="I199" s="8" t="inlineStr">
        <is>
          <t>Provider-side high-risk pack; deployer uses handoff/provider evidence.</t>
        </is>
      </c>
      <c r="J199" s="8" t="inlineStr">
        <is>
          <t>Article 11 / Annex IV</t>
        </is>
      </c>
      <c r="K199" s="8" t="inlineStr">
        <is>
          <t>AZComply_Technical_Documentation_Control_Workbook_2026-09-04.xlsx</t>
        </is>
      </c>
      <c r="L199" s="131" t="str"/>
      <c r="M199" s="131" t="inlineStr">
        <is>
          <t>Not started</t>
        </is>
      </c>
      <c r="N199" s="131" t="str"/>
      <c r="O199" s="131" t="str"/>
      <c r="P199" s="131" t="n"/>
      <c r="Q199" s="131" t="n"/>
      <c r="R199" s="136">
        <f>IF(B199="","",IF(OR(LEFT(H199,8)="REQUIRED",LEFT(H199,6)="SHARED"),IF(L199="","MISSING — pack instance ID",IF(P199="","MISSING — pack instance reference",IF(OR(H199="REQUIRED — component-scoped",LEFT(H199,6)="SHARED"),IF(Q199="","MISSING — explicit covered-object list",IF(ISNUMBER(SEARCH(B199,Q199)),"COVERED — exact shared/component route","MISSING — object not named in covered-object list")),IF(COUNTIF($L$5:$L$2000,L199)&gt;1,"BLOCK — duplicate instance ID on non-shared route","COVERED — exact route")))),IF(OR(LEFT(H199,18)="SCREEN / HANDOFF",LEFT(H199,11)="CONDITIONAL",LEFT(H199,5)="BLOCK"),"HANDOFF / CONDITIONAL — no instance coverage claim",IF(LEFT(H199,16)="NEEDS ASSESSMENT","NEEDS ASSESSMENT","N/A"))))</f>
        <v/>
      </c>
      <c r="S199" s="136">
        <f>IF(OR(B199="",F199=""),"",B199&amp;"|"&amp;F199)</f>
        <v/>
      </c>
    </row>
    <row r="200">
      <c r="A200" s="8" t="inlineStr">
        <is>
          <t>GR-0196</t>
        </is>
      </c>
      <c r="B200" s="8">
        <f>'04_SCOPE_CLASSIFICATION'!A16</f>
        <v/>
      </c>
      <c r="C200" s="8">
        <f>'04_SCOPE_CLASSIFICATION'!B16</f>
        <v/>
      </c>
      <c r="D200" s="8">
        <f>'04_SCOPE_CLASSIFICATION'!D16</f>
        <v/>
      </c>
      <c r="E200" s="8">
        <f>'04_SCOPE_CLASSIFICATION'!E16</f>
        <v/>
      </c>
      <c r="F200" s="8" t="inlineStr">
        <is>
          <t>AZC-QMS</t>
        </is>
      </c>
      <c r="G200" s="8" t="inlineStr">
        <is>
          <t>Quality Management System</t>
        </is>
      </c>
      <c r="H200" s="8">
        <f>IF('04_SCOPE_CLASSIFICATION'!B16="","NOT CONFIGURED",IF(OR('04_SCOPE_CLASSIFICATION'!O16="High-risk — Annex III",'04_SCOPE_CLASSIFICATION'!O16="High-risk — Annex I"),IF('04_SCOPE_CLASSIFICATION'!H16="Yes",IF(E200="Parent dossier","REQUIRED — parent dossier",IF(E200="Separate dossier","REQUIRED — separate object",IF(E200="Component-scoped controls","REQUIRED — component-scoped",IF(E200="Shared parent controls","SHARED — parent dossier",IF(E200="Not separately assessed","SCREEN / HANDOFF — confirm parent coverage","NEEDS ASSESSMENT — dossier mode"))))),IF('04_SCOPE_CLASSIFICATION'!I16="Yes","SCREEN / HANDOFF — provider-side evidence required",IF('04_SCOPE_CLASSIFICATION'!H16="Needs assessment","NEEDS ASSESSMENT — provider role","SCREEN / HANDOFF — identify responsible provider"))),IF('04_SCOPE_CLASSIFICATION'!O16="Needs assessment","NEEDS ASSESSMENT","NOT APPLICABLE")))</f>
        <v/>
      </c>
      <c r="I200" s="8" t="inlineStr">
        <is>
          <t>Provider-side high-risk pack; deployer uses handoff/provider evidence.</t>
        </is>
      </c>
      <c r="J200" s="8" t="inlineStr">
        <is>
          <t>Article 17</t>
        </is>
      </c>
      <c r="K200" s="8" t="inlineStr">
        <is>
          <t>AZComply_Quality_Management_System_Control_Workbook_2026-09-04.xlsx</t>
        </is>
      </c>
      <c r="L200" s="131" t="str"/>
      <c r="M200" s="131" t="inlineStr">
        <is>
          <t>Not started</t>
        </is>
      </c>
      <c r="N200" s="131" t="str"/>
      <c r="O200" s="131" t="str"/>
      <c r="P200" s="131" t="n"/>
      <c r="Q200" s="131" t="n"/>
      <c r="R200" s="136">
        <f>IF(B200="","",IF(OR(LEFT(H200,8)="REQUIRED",LEFT(H200,6)="SHARED"),IF(L200="","MISSING — pack instance ID",IF(P200="","MISSING — pack instance reference",IF(OR(H200="REQUIRED — component-scoped",LEFT(H200,6)="SHARED"),IF(Q200="","MISSING — explicit covered-object list",IF(ISNUMBER(SEARCH(B200,Q200)),"COVERED — exact shared/component route","MISSING — object not named in covered-object list")),IF(COUNTIF($L$5:$L$2000,L200)&gt;1,"BLOCK — duplicate instance ID on non-shared route","COVERED — exact route")))),IF(OR(LEFT(H200,18)="SCREEN / HANDOFF",LEFT(H200,11)="CONDITIONAL",LEFT(H200,5)="BLOCK"),"HANDOFF / CONDITIONAL — no instance coverage claim",IF(LEFT(H200,16)="NEEDS ASSESSMENT","NEEDS ASSESSMENT","N/A"))))</f>
        <v/>
      </c>
      <c r="S200" s="136">
        <f>IF(OR(B200="",F200=""),"",B200&amp;"|"&amp;F200)</f>
        <v/>
      </c>
    </row>
    <row r="201">
      <c r="A201" s="8" t="inlineStr">
        <is>
          <t>GR-0197</t>
        </is>
      </c>
      <c r="B201" s="8">
        <f>'04_SCOPE_CLASSIFICATION'!A16</f>
        <v/>
      </c>
      <c r="C201" s="8">
        <f>'04_SCOPE_CLASSIFICATION'!B16</f>
        <v/>
      </c>
      <c r="D201" s="8">
        <f>'04_SCOPE_CLASSIFICATION'!D16</f>
        <v/>
      </c>
      <c r="E201" s="8">
        <f>'04_SCOPE_CLASSIFICATION'!E16</f>
        <v/>
      </c>
      <c r="F201" s="8" t="inlineStr">
        <is>
          <t>AZC-ARS</t>
        </is>
      </c>
      <c r="G201" s="8" t="inlineStr">
        <is>
          <t>Accuracy, Robustness &amp; Cybersecurity</t>
        </is>
      </c>
      <c r="H201" s="8">
        <f>IF('04_SCOPE_CLASSIFICATION'!B16="","NOT CONFIGURED",IF(OR('04_SCOPE_CLASSIFICATION'!O16="High-risk — Annex III",'04_SCOPE_CLASSIFICATION'!O16="High-risk — Annex I"),IF('04_SCOPE_CLASSIFICATION'!H16="Yes",IF(E201="Parent dossier","REQUIRED — parent dossier",IF(E201="Separate dossier","REQUIRED — separate object",IF(E201="Component-scoped controls","REQUIRED — component-scoped",IF(E201="Shared parent controls","SHARED — parent dossier",IF(E201="Not separately assessed","SCREEN / HANDOFF — confirm parent coverage","NEEDS ASSESSMENT — dossier mode"))))),IF('04_SCOPE_CLASSIFICATION'!I16="Yes","SCREEN / HANDOFF — provider-side evidence required",IF('04_SCOPE_CLASSIFICATION'!H16="Needs assessment","NEEDS ASSESSMENT — provider role","SCREEN / HANDOFF — identify responsible provider"))),IF('04_SCOPE_CLASSIFICATION'!O16="Needs assessment","NEEDS ASSESSMENT","NOT APPLICABLE")))</f>
        <v/>
      </c>
      <c r="I201" s="8" t="inlineStr">
        <is>
          <t>Provider-side high-risk pack; deployer uses handoff/provider evidence.</t>
        </is>
      </c>
      <c r="J201" s="8" t="inlineStr">
        <is>
          <t>Article 15</t>
        </is>
      </c>
      <c r="K201" s="8" t="inlineStr">
        <is>
          <t>AZComply_Accuracy_Robustness_Cybersecurity_Control_Workbook_2026-09-04.xlsx</t>
        </is>
      </c>
      <c r="L201" s="131" t="str"/>
      <c r="M201" s="131" t="inlineStr">
        <is>
          <t>Not started</t>
        </is>
      </c>
      <c r="N201" s="131" t="str"/>
      <c r="O201" s="131" t="str"/>
      <c r="P201" s="131" t="n"/>
      <c r="Q201" s="131" t="n"/>
      <c r="R201" s="136">
        <f>IF(B201="","",IF(OR(LEFT(H201,8)="REQUIRED",LEFT(H201,6)="SHARED"),IF(L201="","MISSING — pack instance ID",IF(P201="","MISSING — pack instance reference",IF(OR(H201="REQUIRED — component-scoped",LEFT(H201,6)="SHARED"),IF(Q201="","MISSING — explicit covered-object list",IF(ISNUMBER(SEARCH(B201,Q201)),"COVERED — exact shared/component route","MISSING — object not named in covered-object list")),IF(COUNTIF($L$5:$L$2000,L201)&gt;1,"BLOCK — duplicate instance ID on non-shared route","COVERED — exact route")))),IF(OR(LEFT(H201,18)="SCREEN / HANDOFF",LEFT(H201,11)="CONDITIONAL",LEFT(H201,5)="BLOCK"),"HANDOFF / CONDITIONAL — no instance coverage claim",IF(LEFT(H201,16)="NEEDS ASSESSMENT","NEEDS ASSESSMENT","N/A"))))</f>
        <v/>
      </c>
      <c r="S201" s="136">
        <f>IF(OR(B201="",F201=""),"",B201&amp;"|"&amp;F201)</f>
        <v/>
      </c>
    </row>
    <row r="202">
      <c r="A202" s="8" t="inlineStr">
        <is>
          <t>GR-0198</t>
        </is>
      </c>
      <c r="B202" s="8">
        <f>'04_SCOPE_CLASSIFICATION'!A16</f>
        <v/>
      </c>
      <c r="C202" s="8">
        <f>'04_SCOPE_CLASSIFICATION'!B16</f>
        <v/>
      </c>
      <c r="D202" s="8">
        <f>'04_SCOPE_CLASSIFICATION'!D16</f>
        <v/>
      </c>
      <c r="E202" s="8">
        <f>'04_SCOPE_CLASSIFICATION'!E16</f>
        <v/>
      </c>
      <c r="F202" s="8" t="inlineStr">
        <is>
          <t>AZC-LOG</t>
        </is>
      </c>
      <c r="G202" s="8" t="inlineStr">
        <is>
          <t>Logging &amp; Record-Keeping</t>
        </is>
      </c>
      <c r="H202" s="8">
        <f>IF('04_SCOPE_CLASSIFICATION'!B16="","NOT CONFIGURED",IF(AND(OR('04_SCOPE_CLASSIFICATION'!O16="High-risk — Annex III",'04_SCOPE_CLASSIFICATION'!O16="High-risk — Annex I"),OR('04_SCOPE_CLASSIFICATION'!H16="Yes",'04_SCOPE_CLASSIFICATION'!I16="Yes")),IF(E202="Parent dossier","REQUIRED — parent dossier",IF(E202="Separate dossier","REQUIRED — separate object",IF(E202="Component-scoped controls","REQUIRED — component-scoped",IF(E202="Shared parent controls","SHARED — parent dossier",IF(E202="Not separately assessed","SCREEN / HANDOFF — confirm parent coverage","NEEDS ASSESSMENT — dossier mode"))))),IF('04_SCOPE_CLASSIFICATION'!O16="Needs assessment","NEEDS ASSESSMENT","NOT APPLICABLE")))</f>
        <v/>
      </c>
      <c r="I202" s="8" t="inlineStr">
        <is>
          <t>High-risk logging spans provider/deployer roles.</t>
        </is>
      </c>
      <c r="J202" s="8" t="inlineStr">
        <is>
          <t>Articles 12,19,26</t>
        </is>
      </c>
      <c r="K202" s="8" t="inlineStr">
        <is>
          <t>AZComply_Logging_Record_Keeping_Control_Workbook_2026-09-05.xlsx</t>
        </is>
      </c>
      <c r="L202" s="131" t="str"/>
      <c r="M202" s="131" t="inlineStr">
        <is>
          <t>Not started</t>
        </is>
      </c>
      <c r="N202" s="131" t="str"/>
      <c r="O202" s="131" t="str"/>
      <c r="P202" s="131" t="n"/>
      <c r="Q202" s="131" t="n"/>
      <c r="R202" s="136">
        <f>IF(B202="","",IF(OR(LEFT(H202,8)="REQUIRED",LEFT(H202,6)="SHARED"),IF(L202="","MISSING — pack instance ID",IF(P202="","MISSING — pack instance reference",IF(OR(H202="REQUIRED — component-scoped",LEFT(H202,6)="SHARED"),IF(Q202="","MISSING — explicit covered-object list",IF(ISNUMBER(SEARCH(B202,Q202)),"COVERED — exact shared/component route","MISSING — object not named in covered-object list")),IF(COUNTIF($L$5:$L$2000,L202)&gt;1,"BLOCK — duplicate instance ID on non-shared route","COVERED — exact route")))),IF(OR(LEFT(H202,18)="SCREEN / HANDOFF",LEFT(H202,11)="CONDITIONAL",LEFT(H202,5)="BLOCK"),"HANDOFF / CONDITIONAL — no instance coverage claim",IF(LEFT(H202,16)="NEEDS ASSESSMENT","NEEDS ASSESSMENT","N/A"))))</f>
        <v/>
      </c>
      <c r="S202" s="136">
        <f>IF(OR(B202="",F202=""),"",B202&amp;"|"&amp;F202)</f>
        <v/>
      </c>
    </row>
    <row r="203">
      <c r="A203" s="8" t="inlineStr">
        <is>
          <t>GR-0199</t>
        </is>
      </c>
      <c r="B203" s="8">
        <f>'04_SCOPE_CLASSIFICATION'!A16</f>
        <v/>
      </c>
      <c r="C203" s="8">
        <f>'04_SCOPE_CLASSIFICATION'!B16</f>
        <v/>
      </c>
      <c r="D203" s="8">
        <f>'04_SCOPE_CLASSIFICATION'!D16</f>
        <v/>
      </c>
      <c r="E203" s="8">
        <f>'04_SCOPE_CLASSIFICATION'!E16</f>
        <v/>
      </c>
      <c r="F203" s="8" t="inlineStr">
        <is>
          <t>AZC-TRAIN</t>
        </is>
      </c>
      <c r="G203" s="8" t="inlineStr">
        <is>
          <t>AI Literacy, Training &amp; Competence</t>
        </is>
      </c>
      <c r="H203" s="8">
        <f>IF('04_SCOPE_CLASSIFICATION'!B16="","NOT CONFIGURED",IF('04_SCOPE_CLASSIFICATION'!W16="Required",IF(E203="Parent dossier","REQUIRED — parent dossier",IF(E203="Separate dossier","REQUIRED — separate object",IF(E203="Component-scoped controls","REQUIRED — component-scoped",IF(E203="Shared parent controls","SHARED — parent dossier",IF(E203="Not separately assessed","SCREEN / HANDOFF — confirm parent coverage","NEEDS ASSESSMENT — dossier mode"))))),IF('04_SCOPE_CLASSIFICATION'!W16="Needs assessment","NEEDS ASSESSMENT","NOT APPLICABLE")))</f>
        <v/>
      </c>
      <c r="I203" s="8" t="inlineStr">
        <is>
          <t>Article 4 / high-risk oversight training.</t>
        </is>
      </c>
      <c r="J203" s="8" t="inlineStr">
        <is>
          <t>Articles 4,26(2)</t>
        </is>
      </c>
      <c r="K203" s="8" t="inlineStr">
        <is>
          <t>AZComply_AI_Literacy_Training_Competence_Control_Workbook_2026-09-05.xlsx</t>
        </is>
      </c>
      <c r="L203" s="131" t="str"/>
      <c r="M203" s="131" t="inlineStr">
        <is>
          <t>Not started</t>
        </is>
      </c>
      <c r="N203" s="131" t="str"/>
      <c r="O203" s="131" t="str"/>
      <c r="P203" s="131" t="n"/>
      <c r="Q203" s="131" t="n"/>
      <c r="R203" s="136">
        <f>IF(B203="","",IF(OR(LEFT(H203,8)="REQUIRED",LEFT(H203,6)="SHARED"),IF(L203="","MISSING — pack instance ID",IF(P203="","MISSING — pack instance reference",IF(OR(H203="REQUIRED — component-scoped",LEFT(H203,6)="SHARED"),IF(Q203="","MISSING — explicit covered-object list",IF(ISNUMBER(SEARCH(B203,Q203)),"COVERED — exact shared/component route","MISSING — object not named in covered-object list")),IF(COUNTIF($L$5:$L$2000,L203)&gt;1,"BLOCK — duplicate instance ID on non-shared route","COVERED — exact route")))),IF(OR(LEFT(H203,18)="SCREEN / HANDOFF",LEFT(H203,11)="CONDITIONAL",LEFT(H203,5)="BLOCK"),"HANDOFF / CONDITIONAL — no instance coverage claim",IF(LEFT(H203,16)="NEEDS ASSESSMENT","NEEDS ASSESSMENT","N/A"))))</f>
        <v/>
      </c>
      <c r="S203" s="136">
        <f>IF(OR(B203="",F203=""),"",B203&amp;"|"&amp;F203)</f>
        <v/>
      </c>
    </row>
    <row r="204">
      <c r="A204" s="8" t="inlineStr">
        <is>
          <t>GR-0200</t>
        </is>
      </c>
      <c r="B204" s="8">
        <f>'04_SCOPE_CLASSIFICATION'!A16</f>
        <v/>
      </c>
      <c r="C204" s="8">
        <f>'04_SCOPE_CLASSIFICATION'!B16</f>
        <v/>
      </c>
      <c r="D204" s="8">
        <f>'04_SCOPE_CLASSIFICATION'!D16</f>
        <v/>
      </c>
      <c r="E204" s="8">
        <f>'04_SCOPE_CLASSIFICATION'!E16</f>
        <v/>
      </c>
      <c r="F204" s="8" t="inlineStr">
        <is>
          <t>AZC-FRIA</t>
        </is>
      </c>
      <c r="G204" s="8" t="inlineStr">
        <is>
          <t>Fundamental Rights Impact Assessment</t>
        </is>
      </c>
      <c r="H204" s="8">
        <f>IF('04_SCOPE_CLASSIFICATION'!B16="","NOT CONFIGURED",IF('04_SCOPE_CLASSIFICATION'!S16="Required",IF(E204="Parent dossier","REQUIRED — parent dossier",IF(E204="Separate dossier","REQUIRED — separate object",IF(E204="Component-scoped controls","REQUIRED — component-scoped",IF(E204="Shared parent controls","SHARED — parent dossier",IF(E204="Not separately assessed","SCREEN / HANDOFF — confirm parent coverage","NEEDS ASSESSMENT — dossier mode"))))),IF('04_SCOPE_CLASSIFICATION'!S16="Potentially reusable / exempt route","CONDITIONAL — reuse/exemption review",IF('04_SCOPE_CLASSIFICATION'!S16="Needs assessment","NEEDS ASSESSMENT","NOT APPLICABLE"))))</f>
        <v/>
      </c>
      <c r="I204" s="8" t="inlineStr">
        <is>
          <t>FRIA use/deployer route.</t>
        </is>
      </c>
      <c r="J204" s="8" t="inlineStr">
        <is>
          <t>Article 27 / Art.5(2)</t>
        </is>
      </c>
      <c r="K204" s="8" t="inlineStr">
        <is>
          <t>AZComply_Fundamental_Rights_Impact_Assessment_Control_Workbook_2026-09-05.xlsx</t>
        </is>
      </c>
      <c r="L204" s="131" t="str"/>
      <c r="M204" s="131" t="inlineStr">
        <is>
          <t>Not started</t>
        </is>
      </c>
      <c r="N204" s="131" t="str"/>
      <c r="O204" s="131" t="str"/>
      <c r="P204" s="131" t="n"/>
      <c r="Q204" s="131" t="n"/>
      <c r="R204" s="136">
        <f>IF(B204="","",IF(OR(LEFT(H204,8)="REQUIRED",LEFT(H204,6)="SHARED"),IF(L204="","MISSING — pack instance ID",IF(P204="","MISSING — pack instance reference",IF(OR(H204="REQUIRED — component-scoped",LEFT(H204,6)="SHARED"),IF(Q204="","MISSING — explicit covered-object list",IF(ISNUMBER(SEARCH(B204,Q204)),"COVERED — exact shared/component route","MISSING — object not named in covered-object list")),IF(COUNTIF($L$5:$L$2000,L204)&gt;1,"BLOCK — duplicate instance ID on non-shared route","COVERED — exact route")))),IF(OR(LEFT(H204,18)="SCREEN / HANDOFF",LEFT(H204,11)="CONDITIONAL",LEFT(H204,5)="BLOCK"),"HANDOFF / CONDITIONAL — no instance coverage claim",IF(LEFT(H204,16)="NEEDS ASSESSMENT","NEEDS ASSESSMENT","N/A"))))</f>
        <v/>
      </c>
      <c r="S204" s="136">
        <f>IF(OR(B204="",F204=""),"",B204&amp;"|"&amp;F204)</f>
        <v/>
      </c>
    </row>
    <row r="205">
      <c r="A205" s="8" t="inlineStr">
        <is>
          <t>GR-0201</t>
        </is>
      </c>
      <c r="B205" s="8">
        <f>'04_SCOPE_CLASSIFICATION'!A16</f>
        <v/>
      </c>
      <c r="C205" s="8">
        <f>'04_SCOPE_CLASSIFICATION'!B16</f>
        <v/>
      </c>
      <c r="D205" s="8">
        <f>'04_SCOPE_CLASSIFICATION'!D16</f>
        <v/>
      </c>
      <c r="E205" s="8">
        <f>'04_SCOPE_CLASSIFICATION'!E16</f>
        <v/>
      </c>
      <c r="F205" s="8" t="inlineStr">
        <is>
          <t>AZC-REG</t>
        </is>
      </c>
      <c r="G205" s="8" t="inlineStr">
        <is>
          <t>EU AI Database Registration</t>
        </is>
      </c>
      <c r="H205" s="8">
        <f>IF('04_SCOPE_CLASSIFICATION'!B16="","NOT CONFIGURED",IF(LEFT('04_SCOPE_CLASSIFICATION'!T16,8)="Required",IF(E205="Parent dossier","REQUIRED — parent dossier",IF(E205="Separate dossier","REQUIRED — separate object",IF(E205="Component-scoped controls","REQUIRED — component-scoped",IF(E205="Shared parent controls","SHARED — parent dossier",IF(E205="Not separately assessed","SCREEN / HANDOFF — confirm parent coverage","NEEDS ASSESSMENT — dossier mode"))))),IF('04_SCOPE_CLASSIFICATION'!T16="Needs assessment","NEEDS ASSESSMENT","NOT APPLICABLE")))</f>
        <v/>
      </c>
      <c r="I205" s="8" t="inlineStr">
        <is>
          <t>EU/secure/national registration routing.</t>
        </is>
      </c>
      <c r="J205" s="8" t="inlineStr">
        <is>
          <t>Articles 49,71</t>
        </is>
      </c>
      <c r="K205" s="8" t="inlineStr">
        <is>
          <t>AZComply_EU_AI_Database_Registration_Control_Workbook_2026-09-05.xlsx</t>
        </is>
      </c>
      <c r="L205" s="131" t="str"/>
      <c r="M205" s="131" t="inlineStr">
        <is>
          <t>Not started</t>
        </is>
      </c>
      <c r="N205" s="131" t="str"/>
      <c r="O205" s="131" t="str"/>
      <c r="P205" s="131" t="n"/>
      <c r="Q205" s="131" t="n"/>
      <c r="R205" s="136">
        <f>IF(B205="","",IF(OR(LEFT(H205,8)="REQUIRED",LEFT(H205,6)="SHARED"),IF(L205="","MISSING — pack instance ID",IF(P205="","MISSING — pack instance reference",IF(OR(H205="REQUIRED — component-scoped",LEFT(H205,6)="SHARED"),IF(Q205="","MISSING — explicit covered-object list",IF(ISNUMBER(SEARCH(B205,Q205)),"COVERED — exact shared/component route","MISSING — object not named in covered-object list")),IF(COUNTIF($L$5:$L$2000,L205)&gt;1,"BLOCK — duplicate instance ID on non-shared route","COVERED — exact route")))),IF(OR(LEFT(H205,18)="SCREEN / HANDOFF",LEFT(H205,11)="CONDITIONAL",LEFT(H205,5)="BLOCK"),"HANDOFF / CONDITIONAL — no instance coverage claim",IF(LEFT(H205,16)="NEEDS ASSESSMENT","NEEDS ASSESSMENT","N/A"))))</f>
        <v/>
      </c>
      <c r="S205" s="136">
        <f>IF(OR(B205="",F205=""),"",B205&amp;"|"&amp;F205)</f>
        <v/>
      </c>
    </row>
    <row r="206">
      <c r="A206" s="8" t="inlineStr">
        <is>
          <t>GR-0202</t>
        </is>
      </c>
      <c r="B206" s="8">
        <f>'04_SCOPE_CLASSIFICATION'!A16</f>
        <v/>
      </c>
      <c r="C206" s="8">
        <f>'04_SCOPE_CLASSIFICATION'!B16</f>
        <v/>
      </c>
      <c r="D206" s="8">
        <f>'04_SCOPE_CLASSIFICATION'!D16</f>
        <v/>
      </c>
      <c r="E206" s="8">
        <f>'04_SCOPE_CLASSIFICATION'!E16</f>
        <v/>
      </c>
      <c r="F206" s="8" t="inlineStr">
        <is>
          <t>AZC-PMS</t>
        </is>
      </c>
      <c r="G206" s="8" t="inlineStr">
        <is>
          <t>Post-Market Monitoring</t>
        </is>
      </c>
      <c r="H206" s="8">
        <f>IF('04_SCOPE_CLASSIFICATION'!B16="","NOT CONFIGURED",IF(OR('04_SCOPE_CLASSIFICATION'!O16="High-risk — Annex III",'04_SCOPE_CLASSIFICATION'!O16="High-risk — Annex I"),IF('04_SCOPE_CLASSIFICATION'!H16="Yes",IF(E206="Parent dossier","REQUIRED — parent dossier",IF(E206="Separate dossier","REQUIRED — separate object",IF(E206="Component-scoped controls","REQUIRED — component-scoped",IF(E206="Shared parent controls","SHARED — parent dossier",IF(E206="Not separately assessed","SCREEN / HANDOFF — confirm parent coverage","NEEDS ASSESSMENT — dossier mode"))))),IF('04_SCOPE_CLASSIFICATION'!I16="Yes","SCREEN / HANDOFF — provider-side evidence required",IF('04_SCOPE_CLASSIFICATION'!H16="Needs assessment","NEEDS ASSESSMENT — provider role","SCREEN / HANDOFF — identify responsible provider"))),IF('04_SCOPE_CLASSIFICATION'!O16="Needs assessment","NEEDS ASSESSMENT","NOT APPLICABLE")))</f>
        <v/>
      </c>
      <c r="I206" s="8" t="inlineStr">
        <is>
          <t>Provider-side high-risk pack; deployer uses handoff/provider evidence.</t>
        </is>
      </c>
      <c r="J206" s="8" t="inlineStr">
        <is>
          <t>Article 72</t>
        </is>
      </c>
      <c r="K206" s="8" t="inlineStr">
        <is>
          <t>AZComply_Post_Market_Monitoring_Control_Workbook_2026-09-04.xlsx</t>
        </is>
      </c>
      <c r="L206" s="131" t="str"/>
      <c r="M206" s="131" t="inlineStr">
        <is>
          <t>Not started</t>
        </is>
      </c>
      <c r="N206" s="131" t="str"/>
      <c r="O206" s="131" t="str"/>
      <c r="P206" s="131" t="n"/>
      <c r="Q206" s="131" t="n"/>
      <c r="R206" s="136">
        <f>IF(B206="","",IF(OR(LEFT(H206,8)="REQUIRED",LEFT(H206,6)="SHARED"),IF(L206="","MISSING — pack instance ID",IF(P206="","MISSING — pack instance reference",IF(OR(H206="REQUIRED — component-scoped",LEFT(H206,6)="SHARED"),IF(Q206="","MISSING — explicit covered-object list",IF(ISNUMBER(SEARCH(B206,Q206)),"COVERED — exact shared/component route","MISSING — object not named in covered-object list")),IF(COUNTIF($L$5:$L$2000,L206)&gt;1,"BLOCK — duplicate instance ID on non-shared route","COVERED — exact route")))),IF(OR(LEFT(H206,18)="SCREEN / HANDOFF",LEFT(H206,11)="CONDITIONAL",LEFT(H206,5)="BLOCK"),"HANDOFF / CONDITIONAL — no instance coverage claim",IF(LEFT(H206,16)="NEEDS ASSESSMENT","NEEDS ASSESSMENT","N/A"))))</f>
        <v/>
      </c>
      <c r="S206" s="136">
        <f>IF(OR(B206="",F206=""),"",B206&amp;"|"&amp;F206)</f>
        <v/>
      </c>
    </row>
    <row r="207">
      <c r="A207" s="8" t="inlineStr">
        <is>
          <t>GR-0203</t>
        </is>
      </c>
      <c r="B207" s="8">
        <f>'04_SCOPE_CLASSIFICATION'!A16</f>
        <v/>
      </c>
      <c r="C207" s="8">
        <f>'04_SCOPE_CLASSIFICATION'!B16</f>
        <v/>
      </c>
      <c r="D207" s="8">
        <f>'04_SCOPE_CLASSIFICATION'!D16</f>
        <v/>
      </c>
      <c r="E207" s="8">
        <f>'04_SCOPE_CLASSIFICATION'!E16</f>
        <v/>
      </c>
      <c r="F207" s="8" t="inlineStr">
        <is>
          <t>AZC-SUP</t>
        </is>
      </c>
      <c r="G207" s="8" t="inlineStr">
        <is>
          <t>AI Supply Chain &amp; Value Chain</t>
        </is>
      </c>
      <c r="H207" s="8">
        <f>IF('04_SCOPE_CLASSIFICATION'!B16="","NOT CONFIGURED",IF('04_SCOPE_CLASSIFICATION'!V16="Required",IF(E207="Parent dossier","REQUIRED — parent dossier",IF(E207="Separate dossier","REQUIRED — separate object",IF(E207="Component-scoped controls","REQUIRED — component-scoped",IF(E207="Shared parent controls","SHARED — parent dossier",IF(E207="Not separately assessed","SCREEN / HANDOFF — confirm parent coverage","NEEDS ASSESSMENT — dossier mode"))))),IF('04_SCOPE_CLASSIFICATION'!V16="Screen / handoff","SCREEN / HANDOFF",IF('04_SCOPE_CLASSIFICATION'!V16="Needs assessment","NEEDS ASSESSMENT","NOT APPLICABLE"))))</f>
        <v/>
      </c>
      <c r="I207" s="8" t="inlineStr">
        <is>
          <t>Articles 22–25/value-chain route.</t>
        </is>
      </c>
      <c r="J207" s="8" t="inlineStr">
        <is>
          <t>Articles 22–25</t>
        </is>
      </c>
      <c r="K207" s="8" t="inlineStr">
        <is>
          <t>AZComply_AI_Supply_Chain_Value_Chain_Control_Workbook_2026-09-05.xlsx</t>
        </is>
      </c>
      <c r="L207" s="131" t="str"/>
      <c r="M207" s="131" t="inlineStr">
        <is>
          <t>Not started</t>
        </is>
      </c>
      <c r="N207" s="131" t="str"/>
      <c r="O207" s="131" t="str"/>
      <c r="P207" s="131" t="n"/>
      <c r="Q207" s="131" t="n"/>
      <c r="R207" s="136">
        <f>IF(B207="","",IF(OR(LEFT(H207,8)="REQUIRED",LEFT(H207,6)="SHARED"),IF(L207="","MISSING — pack instance ID",IF(P207="","MISSING — pack instance reference",IF(OR(H207="REQUIRED — component-scoped",LEFT(H207,6)="SHARED"),IF(Q207="","MISSING — explicit covered-object list",IF(ISNUMBER(SEARCH(B207,Q207)),"COVERED — exact shared/component route","MISSING — object not named in covered-object list")),IF(COUNTIF($L$5:$L$2000,L207)&gt;1,"BLOCK — duplicate instance ID on non-shared route","COVERED — exact route")))),IF(OR(LEFT(H207,18)="SCREEN / HANDOFF",LEFT(H207,11)="CONDITIONAL",LEFT(H207,5)="BLOCK"),"HANDOFF / CONDITIONAL — no instance coverage claim",IF(LEFT(H207,16)="NEEDS ASSESSMENT","NEEDS ASSESSMENT","N/A"))))</f>
        <v/>
      </c>
      <c r="S207" s="136">
        <f>IF(OR(B207="",F207=""),"",B207&amp;"|"&amp;F207)</f>
        <v/>
      </c>
    </row>
    <row r="208">
      <c r="A208" s="8" t="inlineStr">
        <is>
          <t>GR-0204</t>
        </is>
      </c>
      <c r="B208" s="8">
        <f>'04_SCOPE_CLASSIFICATION'!A16</f>
        <v/>
      </c>
      <c r="C208" s="8">
        <f>'04_SCOPE_CLASSIFICATION'!B16</f>
        <v/>
      </c>
      <c r="D208" s="8">
        <f>'04_SCOPE_CLASSIFICATION'!D16</f>
        <v/>
      </c>
      <c r="E208" s="8">
        <f>'04_SCOPE_CLASSIFICATION'!E16</f>
        <v/>
      </c>
      <c r="F208" s="8" t="inlineStr">
        <is>
          <t>AZC-GPAI</t>
        </is>
      </c>
      <c r="G208" s="8" t="inlineStr">
        <is>
          <t>GPAI Model Compliance</t>
        </is>
      </c>
      <c r="H208" s="8">
        <f>IF('04_SCOPE_CLASSIFICATION'!B16="","NOT CONFIGURED",IF(OR('04_SCOPE_CLASSIFICATION'!U16="Ordinary GPAI provider",'04_SCOPE_CLASSIFICATION'!U16="Systemic-risk GPAI provider"),IF('04_SCOPE_CLASSIFICATION'!H16="Yes",IF(E208="Parent dossier","REQUIRED — parent dossier",IF(E208="Separate dossier","REQUIRED — separate object",IF(E208="Component-scoped controls","REQUIRED — component-scoped",IF(E208="Shared parent controls","SHARED — parent dossier",IF(E208="Not separately assessed","SCREEN / HANDOFF — confirm parent coverage","NEEDS ASSESSMENT — dossier mode"))))),"SCREEN / HANDOFF — external GPAI provider obligations"),IF('04_SCOPE_CLASSIFICATION'!U16="GPAI model used / external provider handoff","SCREEN / HANDOFF — model-provider evidence",IF('04_SCOPE_CLASSIFICATION'!U16="Needs assessment","NEEDS ASSESSMENT","NOT APPLICABLE"))))</f>
        <v/>
      </c>
      <c r="I208" s="8" t="inlineStr">
        <is>
          <t>GPAI provider vs downstream handoff.</t>
        </is>
      </c>
      <c r="J208" s="8" t="inlineStr">
        <is>
          <t>Articles 51–55</t>
        </is>
      </c>
      <c r="K208" s="8" t="inlineStr">
        <is>
          <t>AZComply_GPAI_Model_Compliance_Control_Workbook_2026-09-05.xlsx</t>
        </is>
      </c>
      <c r="L208" s="131" t="str"/>
      <c r="M208" s="131" t="inlineStr">
        <is>
          <t>Not started</t>
        </is>
      </c>
      <c r="N208" s="131" t="str"/>
      <c r="O208" s="131" t="str"/>
      <c r="P208" s="131" t="n"/>
      <c r="Q208" s="131" t="n"/>
      <c r="R208" s="136">
        <f>IF(B208="","",IF(OR(LEFT(H208,8)="REQUIRED",LEFT(H208,6)="SHARED"),IF(L208="","MISSING — pack instance ID",IF(P208="","MISSING — pack instance reference",IF(OR(H208="REQUIRED — component-scoped",LEFT(H208,6)="SHARED"),IF(Q208="","MISSING — explicit covered-object list",IF(ISNUMBER(SEARCH(B208,Q208)),"COVERED — exact shared/component route","MISSING — object not named in covered-object list")),IF(COUNTIF($L$5:$L$2000,L208)&gt;1,"BLOCK — duplicate instance ID on non-shared route","COVERED — exact route")))),IF(OR(LEFT(H208,18)="SCREEN / HANDOFF",LEFT(H208,11)="CONDITIONAL",LEFT(H208,5)="BLOCK"),"HANDOFF / CONDITIONAL — no instance coverage claim",IF(LEFT(H208,16)="NEEDS ASSESSMENT","NEEDS ASSESSMENT","N/A"))))</f>
        <v/>
      </c>
      <c r="S208" s="136">
        <f>IF(OR(B208="",F208=""),"",B208&amp;"|"&amp;F208)</f>
        <v/>
      </c>
    </row>
    <row r="209">
      <c r="A209" s="8" t="inlineStr">
        <is>
          <t>GR-0205</t>
        </is>
      </c>
      <c r="B209" s="8">
        <f>'04_SCOPE_CLASSIFICATION'!A17</f>
        <v/>
      </c>
      <c r="C209" s="8">
        <f>'04_SCOPE_CLASSIFICATION'!B17</f>
        <v/>
      </c>
      <c r="D209" s="8">
        <f>'04_SCOPE_CLASSIFICATION'!D17</f>
        <v/>
      </c>
      <c r="E209" s="8">
        <f>'04_SCOPE_CLASSIFICATION'!E17</f>
        <v/>
      </c>
      <c r="F209" s="8" t="inlineStr">
        <is>
          <t>AZC-CLS</t>
        </is>
      </c>
      <c r="G209" s="8" t="inlineStr">
        <is>
          <t>AI System Classification Decision</t>
        </is>
      </c>
      <c r="H209" s="8">
        <f>IF('04_SCOPE_CLASSIFICATION'!B17="","NOT CONFIGURED",IF('04_SCOPE_CLASSIFICATION'!D17="Needs assessment","NEEDS ASSESSMENT — regulatory object status",IF(OR('04_SCOPE_CLASSIFICATION'!D17="Separate AI system",'04_SCOPE_CLASSIFICATION'!D17="GPAI model"),IF(E209="Parent dossier","REQUIRED — parent dossier",IF(E209="Separate dossier","REQUIRED — separate object",IF(E209="Component-scoped controls","REQUIRED — component-scoped",IF(E209="Shared parent controls","SHARED — parent dossier",IF(E209="Not separately assessed","SCREEN / HANDOFF — confirm parent coverage","NEEDS ASSESSMENT — dossier mode"))))),IF('04_SCOPE_CLASSIFICATION'!D17="AI component within parent","SCREEN / HANDOFF — classify component within parent context",IF('04_SCOPE_CLASSIFICATION'!D17="Non-AI component","NOT APPLICABLE","NEEDS ASSESSMENT")))))</f>
        <v/>
      </c>
      <c r="I209" s="8" t="inlineStr">
        <is>
          <t>Classification/scope screen for each material object.</t>
        </is>
      </c>
      <c r="J209" s="8" t="inlineStr">
        <is>
          <t>Art.2/3/5/6; Annex I/III</t>
        </is>
      </c>
      <c r="K209" s="8" t="inlineStr">
        <is>
          <t>AZComply_AI_System_Classification_Decision_Workbook_UPDATED_2026-09-04.xlsx</t>
        </is>
      </c>
      <c r="L209" s="131" t="str"/>
      <c r="M209" s="131" t="inlineStr">
        <is>
          <t>Not started</t>
        </is>
      </c>
      <c r="N209" s="131" t="str"/>
      <c r="O209" s="131" t="str"/>
      <c r="P209" s="131" t="n"/>
      <c r="Q209" s="131" t="n"/>
      <c r="R209" s="136">
        <f>IF(B209="","",IF(OR(LEFT(H209,8)="REQUIRED",LEFT(H209,6)="SHARED"),IF(L209="","MISSING — pack instance ID",IF(P209="","MISSING — pack instance reference",IF(OR(H209="REQUIRED — component-scoped",LEFT(H209,6)="SHARED"),IF(Q209="","MISSING — explicit covered-object list",IF(ISNUMBER(SEARCH(B209,Q209)),"COVERED — exact shared/component route","MISSING — object not named in covered-object list")),IF(COUNTIF($L$5:$L$2000,L209)&gt;1,"BLOCK — duplicate instance ID on non-shared route","COVERED — exact route")))),IF(OR(LEFT(H209,18)="SCREEN / HANDOFF",LEFT(H209,11)="CONDITIONAL",LEFT(H209,5)="BLOCK"),"HANDOFF / CONDITIONAL — no instance coverage claim",IF(LEFT(H209,16)="NEEDS ASSESSMENT","NEEDS ASSESSMENT","N/A"))))</f>
        <v/>
      </c>
      <c r="S209" s="136">
        <f>IF(OR(B209="",F209=""),"",B209&amp;"|"&amp;F209)</f>
        <v/>
      </c>
    </row>
    <row r="210">
      <c r="A210" s="8" t="inlineStr">
        <is>
          <t>GR-0206</t>
        </is>
      </c>
      <c r="B210" s="8">
        <f>'04_SCOPE_CLASSIFICATION'!A17</f>
        <v/>
      </c>
      <c r="C210" s="8">
        <f>'04_SCOPE_CLASSIFICATION'!B17</f>
        <v/>
      </c>
      <c r="D210" s="8">
        <f>'04_SCOPE_CLASSIFICATION'!D17</f>
        <v/>
      </c>
      <c r="E210" s="8">
        <f>'04_SCOPE_CLASSIFICATION'!E17</f>
        <v/>
      </c>
      <c r="F210" s="8" t="inlineStr">
        <is>
          <t>AZC-A5</t>
        </is>
      </c>
      <c r="G210" s="8" t="inlineStr">
        <is>
          <t>Article 5 Prohibited Practices</t>
        </is>
      </c>
      <c r="H210" s="8">
        <f>IF('04_SCOPE_CLASSIFICATION'!B17="","NOT CONFIGURED",IF('04_SCOPE_CLASSIFICATION'!F17="No","NOT APPLICABLE — not AI system",IF('04_SCOPE_CLASSIFICATION'!N17="Needs assessment","NEEDS ASSESSMENT — Article 5 screen",IF(OR('04_SCOPE_CLASSIFICATION'!N17="Potential prohibited-practice route",'04_SCOPE_CLASSIFICATION'!N17="Future Article 5 transition route"),"BLOCK / HANDOFF — Article 5 route",IF('04_SCOPE_CLASSIFICATION'!N17="No current Article 5 trigger","SCREEN COMPLETE — no current trigger","NOT APPLICABLE")))))</f>
        <v/>
      </c>
      <c r="I210" s="8" t="inlineStr">
        <is>
          <t>Article 5 gate; component positive route escalates to parent.</t>
        </is>
      </c>
      <c r="J210" s="8" t="inlineStr">
        <is>
          <t>Article 5</t>
        </is>
      </c>
      <c r="K210" s="8" t="inlineStr">
        <is>
          <t>AZComply_Article5_Prohibited_Practices_Control_Workbook_2026-09-04.xlsx</t>
        </is>
      </c>
      <c r="L210" s="131" t="str"/>
      <c r="M210" s="131" t="inlineStr">
        <is>
          <t>Not started</t>
        </is>
      </c>
      <c r="N210" s="131" t="str"/>
      <c r="O210" s="131" t="str"/>
      <c r="P210" s="131" t="n"/>
      <c r="Q210" s="131" t="n"/>
      <c r="R210" s="136">
        <f>IF(B210="","",IF(OR(LEFT(H210,8)="REQUIRED",LEFT(H210,6)="SHARED"),IF(L210="","MISSING — pack instance ID",IF(P210="","MISSING — pack instance reference",IF(OR(H210="REQUIRED — component-scoped",LEFT(H210,6)="SHARED"),IF(Q210="","MISSING — explicit covered-object list",IF(ISNUMBER(SEARCH(B210,Q210)),"COVERED — exact shared/component route","MISSING — object not named in covered-object list")),IF(COUNTIF($L$5:$L$2000,L210)&gt;1,"BLOCK — duplicate instance ID on non-shared route","COVERED — exact route")))),IF(OR(LEFT(H210,18)="SCREEN / HANDOFF",LEFT(H210,11)="CONDITIONAL",LEFT(H210,5)="BLOCK"),"HANDOFF / CONDITIONAL — no instance coverage claim",IF(LEFT(H210,16)="NEEDS ASSESSMENT","NEEDS ASSESSMENT","N/A"))))</f>
        <v/>
      </c>
      <c r="S210" s="136">
        <f>IF(OR(B210="",F210=""),"",B210&amp;"|"&amp;F210)</f>
        <v/>
      </c>
    </row>
    <row r="211">
      <c r="A211" s="8" t="inlineStr">
        <is>
          <t>GR-0207</t>
        </is>
      </c>
      <c r="B211" s="8">
        <f>'04_SCOPE_CLASSIFICATION'!A17</f>
        <v/>
      </c>
      <c r="C211" s="8">
        <f>'04_SCOPE_CLASSIFICATION'!B17</f>
        <v/>
      </c>
      <c r="D211" s="8">
        <f>'04_SCOPE_CLASSIFICATION'!D17</f>
        <v/>
      </c>
      <c r="E211" s="8">
        <f>'04_SCOPE_CLASSIFICATION'!E17</f>
        <v/>
      </c>
      <c r="F211" s="8" t="inlineStr">
        <is>
          <t>AZC-TRANS</t>
        </is>
      </c>
      <c r="G211" s="8" t="inlineStr">
        <is>
          <t>Transparency &amp; Information</t>
        </is>
      </c>
      <c r="H211" s="8">
        <f>IF('04_SCOPE_CLASSIFICATION'!B17="","NOT CONFIGURED",IF(OR('04_SCOPE_CLASSIFICATION'!R17="Required",AND(OR('04_SCOPE_CLASSIFICATION'!O17="High-risk — Annex III",'04_SCOPE_CLASSIFICATION'!O17="High-risk — Annex I"),'04_SCOPE_CLASSIFICATION'!H17="Yes")),IF(E211="Parent dossier","REQUIRED — parent dossier",IF(E211="Separate dossier","REQUIRED — separate object",IF(E211="Component-scoped controls","REQUIRED — component-scoped",IF(E211="Shared parent controls","SHARED — parent dossier",IF(E211="Not separately assessed","SCREEN / HANDOFF — confirm parent coverage","NEEDS ASSESSMENT — dossier mode"))))),IF(AND(OR('04_SCOPE_CLASSIFICATION'!O17="High-risk — Annex III",'04_SCOPE_CLASSIFICATION'!O17="High-risk — Annex I"),'04_SCOPE_CLASSIFICATION'!I17="Yes",'04_SCOPE_CLASSIFICATION'!H17&lt;&gt;"Yes"),"SCREEN / HANDOFF — obtain provider Article 13 information",IF(OR('04_SCOPE_CLASSIFICATION'!R17="Needs assessment",'04_SCOPE_CLASSIFICATION'!O17="Needs assessment"),"NEEDS ASSESSMENT",IF('04_SCOPE_CLASSIFICATION'!R17="Potential exception / reduced disclosure","CONDITIONAL — exception / reduced disclosure evidence","NOT APPLICABLE")))))</f>
        <v/>
      </c>
      <c r="I211" s="8" t="inlineStr">
        <is>
          <t>Article 13 provider info + Article 50 transparency.</t>
        </is>
      </c>
      <c r="J211" s="8" t="inlineStr">
        <is>
          <t>Articles 13,50</t>
        </is>
      </c>
      <c r="K211" s="8" t="inlineStr">
        <is>
          <t>AZComply_Transparency_Information_Control_Workbook_2026-09-05.xlsx</t>
        </is>
      </c>
      <c r="L211" s="131" t="str"/>
      <c r="M211" s="131" t="inlineStr">
        <is>
          <t>Not started</t>
        </is>
      </c>
      <c r="N211" s="131" t="str"/>
      <c r="O211" s="131" t="str"/>
      <c r="P211" s="131" t="n"/>
      <c r="Q211" s="131" t="n"/>
      <c r="R211" s="136">
        <f>IF(B211="","",IF(OR(LEFT(H211,8)="REQUIRED",LEFT(H211,6)="SHARED"),IF(L211="","MISSING — pack instance ID",IF(P211="","MISSING — pack instance reference",IF(OR(H211="REQUIRED — component-scoped",LEFT(H211,6)="SHARED"),IF(Q211="","MISSING — explicit covered-object list",IF(ISNUMBER(SEARCH(B211,Q211)),"COVERED — exact shared/component route","MISSING — object not named in covered-object list")),IF(COUNTIF($L$5:$L$2000,L211)&gt;1,"BLOCK — duplicate instance ID on non-shared route","COVERED — exact route")))),IF(OR(LEFT(H211,18)="SCREEN / HANDOFF",LEFT(H211,11)="CONDITIONAL",LEFT(H211,5)="BLOCK"),"HANDOFF / CONDITIONAL — no instance coverage claim",IF(LEFT(H211,16)="NEEDS ASSESSMENT","NEEDS ASSESSMENT","N/A"))))</f>
        <v/>
      </c>
      <c r="S211" s="136">
        <f>IF(OR(B211="",F211=""),"",B211&amp;"|"&amp;F211)</f>
        <v/>
      </c>
    </row>
    <row r="212">
      <c r="A212" s="8" t="inlineStr">
        <is>
          <t>GR-0208</t>
        </is>
      </c>
      <c r="B212" s="8">
        <f>'04_SCOPE_CLASSIFICATION'!A17</f>
        <v/>
      </c>
      <c r="C212" s="8">
        <f>'04_SCOPE_CLASSIFICATION'!B17</f>
        <v/>
      </c>
      <c r="D212" s="8">
        <f>'04_SCOPE_CLASSIFICATION'!D17</f>
        <v/>
      </c>
      <c r="E212" s="8">
        <f>'04_SCOPE_CLASSIFICATION'!E17</f>
        <v/>
      </c>
      <c r="F212" s="8" t="inlineStr">
        <is>
          <t>AZC-DEP</t>
        </is>
      </c>
      <c r="G212" s="8" t="inlineStr">
        <is>
          <t>Deployer Obligations</t>
        </is>
      </c>
      <c r="H212" s="8">
        <f>IF('04_SCOPE_CLASSIFICATION'!B17="","NOT CONFIGURED",IF(AND('04_SCOPE_CLASSIFICATION'!I17="Yes",OR('04_SCOPE_CLASSIFICATION'!O17="High-risk — Annex III",'04_SCOPE_CLASSIFICATION'!O17="High-risk — Annex I")),IF(E212="Parent dossier","REQUIRED — parent dossier",IF(E212="Separate dossier","REQUIRED — separate object",IF(E212="Component-scoped controls","REQUIRED — component-scoped",IF(E212="Shared parent controls","SHARED — parent dossier",IF(E212="Not separately assessed","SCREEN / HANDOFF — confirm parent coverage","NEEDS ASSESSMENT — dossier mode"))))),IF(OR('04_SCOPE_CLASSIFICATION'!I17="Needs assessment",'04_SCOPE_CLASSIFICATION'!O17="Needs assessment"),"NEEDS ASSESSMENT","NOT APPLICABLE")))</f>
        <v/>
      </c>
      <c r="I212" s="8" t="inlineStr">
        <is>
          <t>High-risk deployer duties.</t>
        </is>
      </c>
      <c r="J212" s="8" t="inlineStr">
        <is>
          <t>Article 26</t>
        </is>
      </c>
      <c r="K212" s="8" t="inlineStr">
        <is>
          <t>AZComply_Deployer_Obligations_Control_Workbook_2026-09-04.xlsx</t>
        </is>
      </c>
      <c r="L212" s="131" t="str"/>
      <c r="M212" s="131" t="inlineStr">
        <is>
          <t>Not started</t>
        </is>
      </c>
      <c r="N212" s="131" t="str"/>
      <c r="O212" s="131" t="str"/>
      <c r="P212" s="131" t="n"/>
      <c r="Q212" s="131" t="n"/>
      <c r="R212" s="136">
        <f>IF(B212="","",IF(OR(LEFT(H212,8)="REQUIRED",LEFT(H212,6)="SHARED"),IF(L212="","MISSING — pack instance ID",IF(P212="","MISSING — pack instance reference",IF(OR(H212="REQUIRED — component-scoped",LEFT(H212,6)="SHARED"),IF(Q212="","MISSING — explicit covered-object list",IF(ISNUMBER(SEARCH(B212,Q212)),"COVERED — exact shared/component route","MISSING — object not named in covered-object list")),IF(COUNTIF($L$5:$L$2000,L212)&gt;1,"BLOCK — duplicate instance ID on non-shared route","COVERED — exact route")))),IF(OR(LEFT(H212,18)="SCREEN / HANDOFF",LEFT(H212,11)="CONDITIONAL",LEFT(H212,5)="BLOCK"),"HANDOFF / CONDITIONAL — no instance coverage claim",IF(LEFT(H212,16)="NEEDS ASSESSMENT","NEEDS ASSESSMENT","N/A"))))</f>
        <v/>
      </c>
      <c r="S212" s="136">
        <f>IF(OR(B212="",F212=""),"",B212&amp;"|"&amp;F212)</f>
        <v/>
      </c>
    </row>
    <row r="213">
      <c r="A213" s="8" t="inlineStr">
        <is>
          <t>GR-0209</t>
        </is>
      </c>
      <c r="B213" s="8">
        <f>'04_SCOPE_CLASSIFICATION'!A17</f>
        <v/>
      </c>
      <c r="C213" s="8">
        <f>'04_SCOPE_CLASSIFICATION'!B17</f>
        <v/>
      </c>
      <c r="D213" s="8">
        <f>'04_SCOPE_CLASSIFICATION'!D17</f>
        <v/>
      </c>
      <c r="E213" s="8">
        <f>'04_SCOPE_CLASSIFICATION'!E17</f>
        <v/>
      </c>
      <c r="F213" s="8" t="inlineStr">
        <is>
          <t>AZC-HO</t>
        </is>
      </c>
      <c r="G213" s="8" t="inlineStr">
        <is>
          <t>Human Oversight</t>
        </is>
      </c>
      <c r="H213" s="8">
        <f>IF('04_SCOPE_CLASSIFICATION'!B17="","NOT CONFIGURED",IF(AND(OR('04_SCOPE_CLASSIFICATION'!O17="High-risk — Annex III",'04_SCOPE_CLASSIFICATION'!O17="High-risk — Annex I"),OR('04_SCOPE_CLASSIFICATION'!H17="Yes",'04_SCOPE_CLASSIFICATION'!I17="Yes")),IF(E213="Parent dossier","REQUIRED — parent dossier",IF(E213="Separate dossier","REQUIRED — separate object",IF(E213="Component-scoped controls","REQUIRED — component-scoped",IF(E213="Shared parent controls","SHARED — parent dossier",IF(E213="Not separately assessed","SCREEN / HANDOFF — confirm parent coverage","NEEDS ASSESSMENT — dossier mode"))))),IF('04_SCOPE_CLASSIFICATION'!O17="Needs assessment","NEEDS ASSESSMENT","NOT APPLICABLE")))</f>
        <v/>
      </c>
      <c r="I213" s="8" t="inlineStr">
        <is>
          <t>High-risk provider/deployer human oversight.</t>
        </is>
      </c>
      <c r="J213" s="8" t="inlineStr">
        <is>
          <t>Articles 14,26(2)</t>
        </is>
      </c>
      <c r="K213" s="8" t="inlineStr">
        <is>
          <t>AZComply_Human_Oversight_Control_Workbook_2026-09-04.xlsx</t>
        </is>
      </c>
      <c r="L213" s="131" t="str"/>
      <c r="M213" s="131" t="inlineStr">
        <is>
          <t>Not started</t>
        </is>
      </c>
      <c r="N213" s="131" t="str"/>
      <c r="O213" s="131" t="str"/>
      <c r="P213" s="131" t="n"/>
      <c r="Q213" s="131" t="n"/>
      <c r="R213" s="136">
        <f>IF(B213="","",IF(OR(LEFT(H213,8)="REQUIRED",LEFT(H213,6)="SHARED"),IF(L213="","MISSING — pack instance ID",IF(P213="","MISSING — pack instance reference",IF(OR(H213="REQUIRED — component-scoped",LEFT(H213,6)="SHARED"),IF(Q213="","MISSING — explicit covered-object list",IF(ISNUMBER(SEARCH(B213,Q213)),"COVERED — exact shared/component route","MISSING — object not named in covered-object list")),IF(COUNTIF($L$5:$L$2000,L213)&gt;1,"BLOCK — duplicate instance ID on non-shared route","COVERED — exact route")))),IF(OR(LEFT(H213,18)="SCREEN / HANDOFF",LEFT(H213,11)="CONDITIONAL",LEFT(H213,5)="BLOCK"),"HANDOFF / CONDITIONAL — no instance coverage claim",IF(LEFT(H213,16)="NEEDS ASSESSMENT","NEEDS ASSESSMENT","N/A"))))</f>
        <v/>
      </c>
      <c r="S213" s="136">
        <f>IF(OR(B213="",F213=""),"",B213&amp;"|"&amp;F213)</f>
        <v/>
      </c>
    </row>
    <row r="214">
      <c r="A214" s="8" t="inlineStr">
        <is>
          <t>GR-0210</t>
        </is>
      </c>
      <c r="B214" s="8">
        <f>'04_SCOPE_CLASSIFICATION'!A17</f>
        <v/>
      </c>
      <c r="C214" s="8">
        <f>'04_SCOPE_CLASSIFICATION'!B17</f>
        <v/>
      </c>
      <c r="D214" s="8">
        <f>'04_SCOPE_CLASSIFICATION'!D17</f>
        <v/>
      </c>
      <c r="E214" s="8">
        <f>'04_SCOPE_CLASSIFICATION'!E17</f>
        <v/>
      </c>
      <c r="F214" s="8" t="inlineStr">
        <is>
          <t>AZC-RISK</t>
        </is>
      </c>
      <c r="G214" s="8" t="inlineStr">
        <is>
          <t>Risk Management System</t>
        </is>
      </c>
      <c r="H214" s="8">
        <f>IF('04_SCOPE_CLASSIFICATION'!B17="","NOT CONFIGURED",IF(OR('04_SCOPE_CLASSIFICATION'!O17="High-risk — Annex III",'04_SCOPE_CLASSIFICATION'!O17="High-risk — Annex I"),IF('04_SCOPE_CLASSIFICATION'!H17="Yes",IF(E214="Parent dossier","REQUIRED — parent dossier",IF(E214="Separate dossier","REQUIRED — separate object",IF(E214="Component-scoped controls","REQUIRED — component-scoped",IF(E214="Shared parent controls","SHARED — parent dossier",IF(E214="Not separately assessed","SCREEN / HANDOFF — confirm parent coverage","NEEDS ASSESSMENT — dossier mode"))))),IF('04_SCOPE_CLASSIFICATION'!I17="Yes","SCREEN / HANDOFF — provider-side evidence required",IF('04_SCOPE_CLASSIFICATION'!H17="Needs assessment","NEEDS ASSESSMENT — provider role","SCREEN / HANDOFF — identify responsible provider"))),IF('04_SCOPE_CLASSIFICATION'!O17="Needs assessment","NEEDS ASSESSMENT","NOT APPLICABLE")))</f>
        <v/>
      </c>
      <c r="I214" s="8" t="inlineStr">
        <is>
          <t>Provider-side high-risk pack; deployer uses handoff/provider evidence.</t>
        </is>
      </c>
      <c r="J214" s="8" t="inlineStr">
        <is>
          <t>Article 9</t>
        </is>
      </c>
      <c r="K214" s="8" t="inlineStr">
        <is>
          <t>AZComply_Risk_Management_System_Control_Workbook_2026-09-04.xlsx</t>
        </is>
      </c>
      <c r="L214" s="131" t="str"/>
      <c r="M214" s="131" t="inlineStr">
        <is>
          <t>Not started</t>
        </is>
      </c>
      <c r="N214" s="131" t="str"/>
      <c r="O214" s="131" t="str"/>
      <c r="P214" s="131" t="n"/>
      <c r="Q214" s="131" t="n"/>
      <c r="R214" s="136">
        <f>IF(B214="","",IF(OR(LEFT(H214,8)="REQUIRED",LEFT(H214,6)="SHARED"),IF(L214="","MISSING — pack instance ID",IF(P214="","MISSING — pack instance reference",IF(OR(H214="REQUIRED — component-scoped",LEFT(H214,6)="SHARED"),IF(Q214="","MISSING — explicit covered-object list",IF(ISNUMBER(SEARCH(B214,Q214)),"COVERED — exact shared/component route","MISSING — object not named in covered-object list")),IF(COUNTIF($L$5:$L$2000,L214)&gt;1,"BLOCK — duplicate instance ID on non-shared route","COVERED — exact route")))),IF(OR(LEFT(H214,18)="SCREEN / HANDOFF",LEFT(H214,11)="CONDITIONAL",LEFT(H214,5)="BLOCK"),"HANDOFF / CONDITIONAL — no instance coverage claim",IF(LEFT(H214,16)="NEEDS ASSESSMENT","NEEDS ASSESSMENT","N/A"))))</f>
        <v/>
      </c>
      <c r="S214" s="136">
        <f>IF(OR(B214="",F214=""),"",B214&amp;"|"&amp;F214)</f>
        <v/>
      </c>
    </row>
    <row r="215">
      <c r="A215" s="8" t="inlineStr">
        <is>
          <t>GR-0211</t>
        </is>
      </c>
      <c r="B215" s="8">
        <f>'04_SCOPE_CLASSIFICATION'!A17</f>
        <v/>
      </c>
      <c r="C215" s="8">
        <f>'04_SCOPE_CLASSIFICATION'!B17</f>
        <v/>
      </c>
      <c r="D215" s="8">
        <f>'04_SCOPE_CLASSIFICATION'!D17</f>
        <v/>
      </c>
      <c r="E215" s="8">
        <f>'04_SCOPE_CLASSIFICATION'!E17</f>
        <v/>
      </c>
      <c r="F215" s="8" t="inlineStr">
        <is>
          <t>AZC-DATA</t>
        </is>
      </c>
      <c r="G215" s="8" t="inlineStr">
        <is>
          <t>Data Governance</t>
        </is>
      </c>
      <c r="H215" s="8">
        <f>IF('04_SCOPE_CLASSIFICATION'!B17="","NOT CONFIGURED",IF(OR('04_SCOPE_CLASSIFICATION'!O17="High-risk — Annex III",'04_SCOPE_CLASSIFICATION'!O17="High-risk — Annex I"),IF('04_SCOPE_CLASSIFICATION'!H17="Yes",IF(E215="Parent dossier","REQUIRED — parent dossier",IF(E215="Separate dossier","REQUIRED — separate object",IF(E215="Component-scoped controls","REQUIRED — component-scoped",IF(E215="Shared parent controls","SHARED — parent dossier",IF(E215="Not separately assessed","SCREEN / HANDOFF — confirm parent coverage","NEEDS ASSESSMENT — dossier mode"))))),IF('04_SCOPE_CLASSIFICATION'!I17="Yes","SCREEN / HANDOFF — provider-side evidence required",IF('04_SCOPE_CLASSIFICATION'!H17="Needs assessment","NEEDS ASSESSMENT — provider role","SCREEN / HANDOFF — identify responsible provider"))),IF('04_SCOPE_CLASSIFICATION'!O17="Needs assessment","NEEDS ASSESSMENT","NOT APPLICABLE")))</f>
        <v/>
      </c>
      <c r="I215" s="8" t="inlineStr">
        <is>
          <t>Provider-side high-risk pack; deployer uses handoff/provider evidence.</t>
        </is>
      </c>
      <c r="J215" s="8" t="inlineStr">
        <is>
          <t>Article 10</t>
        </is>
      </c>
      <c r="K215" s="8" t="inlineStr">
        <is>
          <t>AZComply_Data_Governance_Control_Workbook_2026-09-04.xlsx</t>
        </is>
      </c>
      <c r="L215" s="131" t="str"/>
      <c r="M215" s="131" t="inlineStr">
        <is>
          <t>Not started</t>
        </is>
      </c>
      <c r="N215" s="131" t="str"/>
      <c r="O215" s="131" t="str"/>
      <c r="P215" s="131" t="n"/>
      <c r="Q215" s="131" t="n"/>
      <c r="R215" s="136">
        <f>IF(B215="","",IF(OR(LEFT(H215,8)="REQUIRED",LEFT(H215,6)="SHARED"),IF(L215="","MISSING — pack instance ID",IF(P215="","MISSING — pack instance reference",IF(OR(H215="REQUIRED — component-scoped",LEFT(H215,6)="SHARED"),IF(Q215="","MISSING — explicit covered-object list",IF(ISNUMBER(SEARCH(B215,Q215)),"COVERED — exact shared/component route","MISSING — object not named in covered-object list")),IF(COUNTIF($L$5:$L$2000,L215)&gt;1,"BLOCK — duplicate instance ID on non-shared route","COVERED — exact route")))),IF(OR(LEFT(H215,18)="SCREEN / HANDOFF",LEFT(H215,11)="CONDITIONAL",LEFT(H215,5)="BLOCK"),"HANDOFF / CONDITIONAL — no instance coverage claim",IF(LEFT(H215,16)="NEEDS ASSESSMENT","NEEDS ASSESSMENT","N/A"))))</f>
        <v/>
      </c>
      <c r="S215" s="136">
        <f>IF(OR(B215="",F215=""),"",B215&amp;"|"&amp;F215)</f>
        <v/>
      </c>
    </row>
    <row r="216">
      <c r="A216" s="8" t="inlineStr">
        <is>
          <t>GR-0212</t>
        </is>
      </c>
      <c r="B216" s="8">
        <f>'04_SCOPE_CLASSIFICATION'!A17</f>
        <v/>
      </c>
      <c r="C216" s="8">
        <f>'04_SCOPE_CLASSIFICATION'!B17</f>
        <v/>
      </c>
      <c r="D216" s="8">
        <f>'04_SCOPE_CLASSIFICATION'!D17</f>
        <v/>
      </c>
      <c r="E216" s="8">
        <f>'04_SCOPE_CLASSIFICATION'!E17</f>
        <v/>
      </c>
      <c r="F216" s="8" t="inlineStr">
        <is>
          <t>AZC-TECH</t>
        </is>
      </c>
      <c r="G216" s="8" t="inlineStr">
        <is>
          <t>Technical Documentation</t>
        </is>
      </c>
      <c r="H216" s="8">
        <f>IF('04_SCOPE_CLASSIFICATION'!B17="","NOT CONFIGURED",IF(OR('04_SCOPE_CLASSIFICATION'!O17="High-risk — Annex III",'04_SCOPE_CLASSIFICATION'!O17="High-risk — Annex I"),IF('04_SCOPE_CLASSIFICATION'!H17="Yes",IF(E216="Parent dossier","REQUIRED — parent dossier",IF(E216="Separate dossier","REQUIRED — separate object",IF(E216="Component-scoped controls","REQUIRED — component-scoped",IF(E216="Shared parent controls","SHARED — parent dossier",IF(E216="Not separately assessed","SCREEN / HANDOFF — confirm parent coverage","NEEDS ASSESSMENT — dossier mode"))))),IF('04_SCOPE_CLASSIFICATION'!I17="Yes","SCREEN / HANDOFF — provider-side evidence required",IF('04_SCOPE_CLASSIFICATION'!H17="Needs assessment","NEEDS ASSESSMENT — provider role","SCREEN / HANDOFF — identify responsible provider"))),IF('04_SCOPE_CLASSIFICATION'!O17="Needs assessment","NEEDS ASSESSMENT","NOT APPLICABLE")))</f>
        <v/>
      </c>
      <c r="I216" s="8" t="inlineStr">
        <is>
          <t>Provider-side high-risk pack; deployer uses handoff/provider evidence.</t>
        </is>
      </c>
      <c r="J216" s="8" t="inlineStr">
        <is>
          <t>Article 11 / Annex IV</t>
        </is>
      </c>
      <c r="K216" s="8" t="inlineStr">
        <is>
          <t>AZComply_Technical_Documentation_Control_Workbook_2026-09-04.xlsx</t>
        </is>
      </c>
      <c r="L216" s="131" t="str"/>
      <c r="M216" s="131" t="inlineStr">
        <is>
          <t>Not started</t>
        </is>
      </c>
      <c r="N216" s="131" t="str"/>
      <c r="O216" s="131" t="str"/>
      <c r="P216" s="131" t="n"/>
      <c r="Q216" s="131" t="n"/>
      <c r="R216" s="136">
        <f>IF(B216="","",IF(OR(LEFT(H216,8)="REQUIRED",LEFT(H216,6)="SHARED"),IF(L216="","MISSING — pack instance ID",IF(P216="","MISSING — pack instance reference",IF(OR(H216="REQUIRED — component-scoped",LEFT(H216,6)="SHARED"),IF(Q216="","MISSING — explicit covered-object list",IF(ISNUMBER(SEARCH(B216,Q216)),"COVERED — exact shared/component route","MISSING — object not named in covered-object list")),IF(COUNTIF($L$5:$L$2000,L216)&gt;1,"BLOCK — duplicate instance ID on non-shared route","COVERED — exact route")))),IF(OR(LEFT(H216,18)="SCREEN / HANDOFF",LEFT(H216,11)="CONDITIONAL",LEFT(H216,5)="BLOCK"),"HANDOFF / CONDITIONAL — no instance coverage claim",IF(LEFT(H216,16)="NEEDS ASSESSMENT","NEEDS ASSESSMENT","N/A"))))</f>
        <v/>
      </c>
      <c r="S216" s="136">
        <f>IF(OR(B216="",F216=""),"",B216&amp;"|"&amp;F216)</f>
        <v/>
      </c>
    </row>
    <row r="217">
      <c r="A217" s="8" t="inlineStr">
        <is>
          <t>GR-0213</t>
        </is>
      </c>
      <c r="B217" s="8">
        <f>'04_SCOPE_CLASSIFICATION'!A17</f>
        <v/>
      </c>
      <c r="C217" s="8">
        <f>'04_SCOPE_CLASSIFICATION'!B17</f>
        <v/>
      </c>
      <c r="D217" s="8">
        <f>'04_SCOPE_CLASSIFICATION'!D17</f>
        <v/>
      </c>
      <c r="E217" s="8">
        <f>'04_SCOPE_CLASSIFICATION'!E17</f>
        <v/>
      </c>
      <c r="F217" s="8" t="inlineStr">
        <is>
          <t>AZC-QMS</t>
        </is>
      </c>
      <c r="G217" s="8" t="inlineStr">
        <is>
          <t>Quality Management System</t>
        </is>
      </c>
      <c r="H217" s="8">
        <f>IF('04_SCOPE_CLASSIFICATION'!B17="","NOT CONFIGURED",IF(OR('04_SCOPE_CLASSIFICATION'!O17="High-risk — Annex III",'04_SCOPE_CLASSIFICATION'!O17="High-risk — Annex I"),IF('04_SCOPE_CLASSIFICATION'!H17="Yes",IF(E217="Parent dossier","REQUIRED — parent dossier",IF(E217="Separate dossier","REQUIRED — separate object",IF(E217="Component-scoped controls","REQUIRED — component-scoped",IF(E217="Shared parent controls","SHARED — parent dossier",IF(E217="Not separately assessed","SCREEN / HANDOFF — confirm parent coverage","NEEDS ASSESSMENT — dossier mode"))))),IF('04_SCOPE_CLASSIFICATION'!I17="Yes","SCREEN / HANDOFF — provider-side evidence required",IF('04_SCOPE_CLASSIFICATION'!H17="Needs assessment","NEEDS ASSESSMENT — provider role","SCREEN / HANDOFF — identify responsible provider"))),IF('04_SCOPE_CLASSIFICATION'!O17="Needs assessment","NEEDS ASSESSMENT","NOT APPLICABLE")))</f>
        <v/>
      </c>
      <c r="I217" s="8" t="inlineStr">
        <is>
          <t>Provider-side high-risk pack; deployer uses handoff/provider evidence.</t>
        </is>
      </c>
      <c r="J217" s="8" t="inlineStr">
        <is>
          <t>Article 17</t>
        </is>
      </c>
      <c r="K217" s="8" t="inlineStr">
        <is>
          <t>AZComply_Quality_Management_System_Control_Workbook_2026-09-04.xlsx</t>
        </is>
      </c>
      <c r="L217" s="131" t="str"/>
      <c r="M217" s="131" t="inlineStr">
        <is>
          <t>Not started</t>
        </is>
      </c>
      <c r="N217" s="131" t="str"/>
      <c r="O217" s="131" t="str"/>
      <c r="P217" s="131" t="n"/>
      <c r="Q217" s="131" t="n"/>
      <c r="R217" s="136">
        <f>IF(B217="","",IF(OR(LEFT(H217,8)="REQUIRED",LEFT(H217,6)="SHARED"),IF(L217="","MISSING — pack instance ID",IF(P217="","MISSING — pack instance reference",IF(OR(H217="REQUIRED — component-scoped",LEFT(H217,6)="SHARED"),IF(Q217="","MISSING — explicit covered-object list",IF(ISNUMBER(SEARCH(B217,Q217)),"COVERED — exact shared/component route","MISSING — object not named in covered-object list")),IF(COUNTIF($L$5:$L$2000,L217)&gt;1,"BLOCK — duplicate instance ID on non-shared route","COVERED — exact route")))),IF(OR(LEFT(H217,18)="SCREEN / HANDOFF",LEFT(H217,11)="CONDITIONAL",LEFT(H217,5)="BLOCK"),"HANDOFF / CONDITIONAL — no instance coverage claim",IF(LEFT(H217,16)="NEEDS ASSESSMENT","NEEDS ASSESSMENT","N/A"))))</f>
        <v/>
      </c>
      <c r="S217" s="136">
        <f>IF(OR(B217="",F217=""),"",B217&amp;"|"&amp;F217)</f>
        <v/>
      </c>
    </row>
    <row r="218">
      <c r="A218" s="8" t="inlineStr">
        <is>
          <t>GR-0214</t>
        </is>
      </c>
      <c r="B218" s="8">
        <f>'04_SCOPE_CLASSIFICATION'!A17</f>
        <v/>
      </c>
      <c r="C218" s="8">
        <f>'04_SCOPE_CLASSIFICATION'!B17</f>
        <v/>
      </c>
      <c r="D218" s="8">
        <f>'04_SCOPE_CLASSIFICATION'!D17</f>
        <v/>
      </c>
      <c r="E218" s="8">
        <f>'04_SCOPE_CLASSIFICATION'!E17</f>
        <v/>
      </c>
      <c r="F218" s="8" t="inlineStr">
        <is>
          <t>AZC-ARS</t>
        </is>
      </c>
      <c r="G218" s="8" t="inlineStr">
        <is>
          <t>Accuracy, Robustness &amp; Cybersecurity</t>
        </is>
      </c>
      <c r="H218" s="8">
        <f>IF('04_SCOPE_CLASSIFICATION'!B17="","NOT CONFIGURED",IF(OR('04_SCOPE_CLASSIFICATION'!O17="High-risk — Annex III",'04_SCOPE_CLASSIFICATION'!O17="High-risk — Annex I"),IF('04_SCOPE_CLASSIFICATION'!H17="Yes",IF(E218="Parent dossier","REQUIRED — parent dossier",IF(E218="Separate dossier","REQUIRED — separate object",IF(E218="Component-scoped controls","REQUIRED — component-scoped",IF(E218="Shared parent controls","SHARED — parent dossier",IF(E218="Not separately assessed","SCREEN / HANDOFF — confirm parent coverage","NEEDS ASSESSMENT — dossier mode"))))),IF('04_SCOPE_CLASSIFICATION'!I17="Yes","SCREEN / HANDOFF — provider-side evidence required",IF('04_SCOPE_CLASSIFICATION'!H17="Needs assessment","NEEDS ASSESSMENT — provider role","SCREEN / HANDOFF — identify responsible provider"))),IF('04_SCOPE_CLASSIFICATION'!O17="Needs assessment","NEEDS ASSESSMENT","NOT APPLICABLE")))</f>
        <v/>
      </c>
      <c r="I218" s="8" t="inlineStr">
        <is>
          <t>Provider-side high-risk pack; deployer uses handoff/provider evidence.</t>
        </is>
      </c>
      <c r="J218" s="8" t="inlineStr">
        <is>
          <t>Article 15</t>
        </is>
      </c>
      <c r="K218" s="8" t="inlineStr">
        <is>
          <t>AZComply_Accuracy_Robustness_Cybersecurity_Control_Workbook_2026-09-04.xlsx</t>
        </is>
      </c>
      <c r="L218" s="131" t="str"/>
      <c r="M218" s="131" t="inlineStr">
        <is>
          <t>Not started</t>
        </is>
      </c>
      <c r="N218" s="131" t="str"/>
      <c r="O218" s="131" t="str"/>
      <c r="P218" s="131" t="n"/>
      <c r="Q218" s="131" t="n"/>
      <c r="R218" s="136">
        <f>IF(B218="","",IF(OR(LEFT(H218,8)="REQUIRED",LEFT(H218,6)="SHARED"),IF(L218="","MISSING — pack instance ID",IF(P218="","MISSING — pack instance reference",IF(OR(H218="REQUIRED — component-scoped",LEFT(H218,6)="SHARED"),IF(Q218="","MISSING — explicit covered-object list",IF(ISNUMBER(SEARCH(B218,Q218)),"COVERED — exact shared/component route","MISSING — object not named in covered-object list")),IF(COUNTIF($L$5:$L$2000,L218)&gt;1,"BLOCK — duplicate instance ID on non-shared route","COVERED — exact route")))),IF(OR(LEFT(H218,18)="SCREEN / HANDOFF",LEFT(H218,11)="CONDITIONAL",LEFT(H218,5)="BLOCK"),"HANDOFF / CONDITIONAL — no instance coverage claim",IF(LEFT(H218,16)="NEEDS ASSESSMENT","NEEDS ASSESSMENT","N/A"))))</f>
        <v/>
      </c>
      <c r="S218" s="136">
        <f>IF(OR(B218="",F218=""),"",B218&amp;"|"&amp;F218)</f>
        <v/>
      </c>
    </row>
    <row r="219">
      <c r="A219" s="8" t="inlineStr">
        <is>
          <t>GR-0215</t>
        </is>
      </c>
      <c r="B219" s="8">
        <f>'04_SCOPE_CLASSIFICATION'!A17</f>
        <v/>
      </c>
      <c r="C219" s="8">
        <f>'04_SCOPE_CLASSIFICATION'!B17</f>
        <v/>
      </c>
      <c r="D219" s="8">
        <f>'04_SCOPE_CLASSIFICATION'!D17</f>
        <v/>
      </c>
      <c r="E219" s="8">
        <f>'04_SCOPE_CLASSIFICATION'!E17</f>
        <v/>
      </c>
      <c r="F219" s="8" t="inlineStr">
        <is>
          <t>AZC-LOG</t>
        </is>
      </c>
      <c r="G219" s="8" t="inlineStr">
        <is>
          <t>Logging &amp; Record-Keeping</t>
        </is>
      </c>
      <c r="H219" s="8">
        <f>IF('04_SCOPE_CLASSIFICATION'!B17="","NOT CONFIGURED",IF(AND(OR('04_SCOPE_CLASSIFICATION'!O17="High-risk — Annex III",'04_SCOPE_CLASSIFICATION'!O17="High-risk — Annex I"),OR('04_SCOPE_CLASSIFICATION'!H17="Yes",'04_SCOPE_CLASSIFICATION'!I17="Yes")),IF(E219="Parent dossier","REQUIRED — parent dossier",IF(E219="Separate dossier","REQUIRED — separate object",IF(E219="Component-scoped controls","REQUIRED — component-scoped",IF(E219="Shared parent controls","SHARED — parent dossier",IF(E219="Not separately assessed","SCREEN / HANDOFF — confirm parent coverage","NEEDS ASSESSMENT — dossier mode"))))),IF('04_SCOPE_CLASSIFICATION'!O17="Needs assessment","NEEDS ASSESSMENT","NOT APPLICABLE")))</f>
        <v/>
      </c>
      <c r="I219" s="8" t="inlineStr">
        <is>
          <t>High-risk logging spans provider/deployer roles.</t>
        </is>
      </c>
      <c r="J219" s="8" t="inlineStr">
        <is>
          <t>Articles 12,19,26</t>
        </is>
      </c>
      <c r="K219" s="8" t="inlineStr">
        <is>
          <t>AZComply_Logging_Record_Keeping_Control_Workbook_2026-09-05.xlsx</t>
        </is>
      </c>
      <c r="L219" s="131" t="str"/>
      <c r="M219" s="131" t="inlineStr">
        <is>
          <t>Not started</t>
        </is>
      </c>
      <c r="N219" s="131" t="str"/>
      <c r="O219" s="131" t="str"/>
      <c r="P219" s="131" t="n"/>
      <c r="Q219" s="131" t="n"/>
      <c r="R219" s="136">
        <f>IF(B219="","",IF(OR(LEFT(H219,8)="REQUIRED",LEFT(H219,6)="SHARED"),IF(L219="","MISSING — pack instance ID",IF(P219="","MISSING — pack instance reference",IF(OR(H219="REQUIRED — component-scoped",LEFT(H219,6)="SHARED"),IF(Q219="","MISSING — explicit covered-object list",IF(ISNUMBER(SEARCH(B219,Q219)),"COVERED — exact shared/component route","MISSING — object not named in covered-object list")),IF(COUNTIF($L$5:$L$2000,L219)&gt;1,"BLOCK — duplicate instance ID on non-shared route","COVERED — exact route")))),IF(OR(LEFT(H219,18)="SCREEN / HANDOFF",LEFT(H219,11)="CONDITIONAL",LEFT(H219,5)="BLOCK"),"HANDOFF / CONDITIONAL — no instance coverage claim",IF(LEFT(H219,16)="NEEDS ASSESSMENT","NEEDS ASSESSMENT","N/A"))))</f>
        <v/>
      </c>
      <c r="S219" s="136">
        <f>IF(OR(B219="",F219=""),"",B219&amp;"|"&amp;F219)</f>
        <v/>
      </c>
    </row>
    <row r="220">
      <c r="A220" s="8" t="inlineStr">
        <is>
          <t>GR-0216</t>
        </is>
      </c>
      <c r="B220" s="8">
        <f>'04_SCOPE_CLASSIFICATION'!A17</f>
        <v/>
      </c>
      <c r="C220" s="8">
        <f>'04_SCOPE_CLASSIFICATION'!B17</f>
        <v/>
      </c>
      <c r="D220" s="8">
        <f>'04_SCOPE_CLASSIFICATION'!D17</f>
        <v/>
      </c>
      <c r="E220" s="8">
        <f>'04_SCOPE_CLASSIFICATION'!E17</f>
        <v/>
      </c>
      <c r="F220" s="8" t="inlineStr">
        <is>
          <t>AZC-TRAIN</t>
        </is>
      </c>
      <c r="G220" s="8" t="inlineStr">
        <is>
          <t>AI Literacy, Training &amp; Competence</t>
        </is>
      </c>
      <c r="H220" s="8">
        <f>IF('04_SCOPE_CLASSIFICATION'!B17="","NOT CONFIGURED",IF('04_SCOPE_CLASSIFICATION'!W17="Required",IF(E220="Parent dossier","REQUIRED — parent dossier",IF(E220="Separate dossier","REQUIRED — separate object",IF(E220="Component-scoped controls","REQUIRED — component-scoped",IF(E220="Shared parent controls","SHARED — parent dossier",IF(E220="Not separately assessed","SCREEN / HANDOFF — confirm parent coverage","NEEDS ASSESSMENT — dossier mode"))))),IF('04_SCOPE_CLASSIFICATION'!W17="Needs assessment","NEEDS ASSESSMENT","NOT APPLICABLE")))</f>
        <v/>
      </c>
      <c r="I220" s="8" t="inlineStr">
        <is>
          <t>Article 4 / high-risk oversight training.</t>
        </is>
      </c>
      <c r="J220" s="8" t="inlineStr">
        <is>
          <t>Articles 4,26(2)</t>
        </is>
      </c>
      <c r="K220" s="8" t="inlineStr">
        <is>
          <t>AZComply_AI_Literacy_Training_Competence_Control_Workbook_2026-09-05.xlsx</t>
        </is>
      </c>
      <c r="L220" s="131" t="str"/>
      <c r="M220" s="131" t="inlineStr">
        <is>
          <t>Not started</t>
        </is>
      </c>
      <c r="N220" s="131" t="str"/>
      <c r="O220" s="131" t="str"/>
      <c r="P220" s="131" t="n"/>
      <c r="Q220" s="131" t="n"/>
      <c r="R220" s="136">
        <f>IF(B220="","",IF(OR(LEFT(H220,8)="REQUIRED",LEFT(H220,6)="SHARED"),IF(L220="","MISSING — pack instance ID",IF(P220="","MISSING — pack instance reference",IF(OR(H220="REQUIRED — component-scoped",LEFT(H220,6)="SHARED"),IF(Q220="","MISSING — explicit covered-object list",IF(ISNUMBER(SEARCH(B220,Q220)),"COVERED — exact shared/component route","MISSING — object not named in covered-object list")),IF(COUNTIF($L$5:$L$2000,L220)&gt;1,"BLOCK — duplicate instance ID on non-shared route","COVERED — exact route")))),IF(OR(LEFT(H220,18)="SCREEN / HANDOFF",LEFT(H220,11)="CONDITIONAL",LEFT(H220,5)="BLOCK"),"HANDOFF / CONDITIONAL — no instance coverage claim",IF(LEFT(H220,16)="NEEDS ASSESSMENT","NEEDS ASSESSMENT","N/A"))))</f>
        <v/>
      </c>
      <c r="S220" s="136">
        <f>IF(OR(B220="",F220=""),"",B220&amp;"|"&amp;F220)</f>
        <v/>
      </c>
    </row>
    <row r="221">
      <c r="A221" s="8" t="inlineStr">
        <is>
          <t>GR-0217</t>
        </is>
      </c>
      <c r="B221" s="8">
        <f>'04_SCOPE_CLASSIFICATION'!A17</f>
        <v/>
      </c>
      <c r="C221" s="8">
        <f>'04_SCOPE_CLASSIFICATION'!B17</f>
        <v/>
      </c>
      <c r="D221" s="8">
        <f>'04_SCOPE_CLASSIFICATION'!D17</f>
        <v/>
      </c>
      <c r="E221" s="8">
        <f>'04_SCOPE_CLASSIFICATION'!E17</f>
        <v/>
      </c>
      <c r="F221" s="8" t="inlineStr">
        <is>
          <t>AZC-FRIA</t>
        </is>
      </c>
      <c r="G221" s="8" t="inlineStr">
        <is>
          <t>Fundamental Rights Impact Assessment</t>
        </is>
      </c>
      <c r="H221" s="8">
        <f>IF('04_SCOPE_CLASSIFICATION'!B17="","NOT CONFIGURED",IF('04_SCOPE_CLASSIFICATION'!S17="Required",IF(E221="Parent dossier","REQUIRED — parent dossier",IF(E221="Separate dossier","REQUIRED — separate object",IF(E221="Component-scoped controls","REQUIRED — component-scoped",IF(E221="Shared parent controls","SHARED — parent dossier",IF(E221="Not separately assessed","SCREEN / HANDOFF — confirm parent coverage","NEEDS ASSESSMENT — dossier mode"))))),IF('04_SCOPE_CLASSIFICATION'!S17="Potentially reusable / exempt route","CONDITIONAL — reuse/exemption review",IF('04_SCOPE_CLASSIFICATION'!S17="Needs assessment","NEEDS ASSESSMENT","NOT APPLICABLE"))))</f>
        <v/>
      </c>
      <c r="I221" s="8" t="inlineStr">
        <is>
          <t>FRIA use/deployer route.</t>
        </is>
      </c>
      <c r="J221" s="8" t="inlineStr">
        <is>
          <t>Article 27 / Art.5(2)</t>
        </is>
      </c>
      <c r="K221" s="8" t="inlineStr">
        <is>
          <t>AZComply_Fundamental_Rights_Impact_Assessment_Control_Workbook_2026-09-05.xlsx</t>
        </is>
      </c>
      <c r="L221" s="131" t="str"/>
      <c r="M221" s="131" t="inlineStr">
        <is>
          <t>Not started</t>
        </is>
      </c>
      <c r="N221" s="131" t="str"/>
      <c r="O221" s="131" t="str"/>
      <c r="P221" s="131" t="n"/>
      <c r="Q221" s="131" t="n"/>
      <c r="R221" s="136">
        <f>IF(B221="","",IF(OR(LEFT(H221,8)="REQUIRED",LEFT(H221,6)="SHARED"),IF(L221="","MISSING — pack instance ID",IF(P221="","MISSING — pack instance reference",IF(OR(H221="REQUIRED — component-scoped",LEFT(H221,6)="SHARED"),IF(Q221="","MISSING — explicit covered-object list",IF(ISNUMBER(SEARCH(B221,Q221)),"COVERED — exact shared/component route","MISSING — object not named in covered-object list")),IF(COUNTIF($L$5:$L$2000,L221)&gt;1,"BLOCK — duplicate instance ID on non-shared route","COVERED — exact route")))),IF(OR(LEFT(H221,18)="SCREEN / HANDOFF",LEFT(H221,11)="CONDITIONAL",LEFT(H221,5)="BLOCK"),"HANDOFF / CONDITIONAL — no instance coverage claim",IF(LEFT(H221,16)="NEEDS ASSESSMENT","NEEDS ASSESSMENT","N/A"))))</f>
        <v/>
      </c>
      <c r="S221" s="136">
        <f>IF(OR(B221="",F221=""),"",B221&amp;"|"&amp;F221)</f>
        <v/>
      </c>
    </row>
    <row r="222">
      <c r="A222" s="8" t="inlineStr">
        <is>
          <t>GR-0218</t>
        </is>
      </c>
      <c r="B222" s="8">
        <f>'04_SCOPE_CLASSIFICATION'!A17</f>
        <v/>
      </c>
      <c r="C222" s="8">
        <f>'04_SCOPE_CLASSIFICATION'!B17</f>
        <v/>
      </c>
      <c r="D222" s="8">
        <f>'04_SCOPE_CLASSIFICATION'!D17</f>
        <v/>
      </c>
      <c r="E222" s="8">
        <f>'04_SCOPE_CLASSIFICATION'!E17</f>
        <v/>
      </c>
      <c r="F222" s="8" t="inlineStr">
        <is>
          <t>AZC-REG</t>
        </is>
      </c>
      <c r="G222" s="8" t="inlineStr">
        <is>
          <t>EU AI Database Registration</t>
        </is>
      </c>
      <c r="H222" s="8">
        <f>IF('04_SCOPE_CLASSIFICATION'!B17="","NOT CONFIGURED",IF(LEFT('04_SCOPE_CLASSIFICATION'!T17,8)="Required",IF(E222="Parent dossier","REQUIRED — parent dossier",IF(E222="Separate dossier","REQUIRED — separate object",IF(E222="Component-scoped controls","REQUIRED — component-scoped",IF(E222="Shared parent controls","SHARED — parent dossier",IF(E222="Not separately assessed","SCREEN / HANDOFF — confirm parent coverage","NEEDS ASSESSMENT — dossier mode"))))),IF('04_SCOPE_CLASSIFICATION'!T17="Needs assessment","NEEDS ASSESSMENT","NOT APPLICABLE")))</f>
        <v/>
      </c>
      <c r="I222" s="8" t="inlineStr">
        <is>
          <t>EU/secure/national registration routing.</t>
        </is>
      </c>
      <c r="J222" s="8" t="inlineStr">
        <is>
          <t>Articles 49,71</t>
        </is>
      </c>
      <c r="K222" s="8" t="inlineStr">
        <is>
          <t>AZComply_EU_AI_Database_Registration_Control_Workbook_2026-09-05.xlsx</t>
        </is>
      </c>
      <c r="L222" s="131" t="str"/>
      <c r="M222" s="131" t="inlineStr">
        <is>
          <t>Not started</t>
        </is>
      </c>
      <c r="N222" s="131" t="str"/>
      <c r="O222" s="131" t="str"/>
      <c r="P222" s="131" t="n"/>
      <c r="Q222" s="131" t="n"/>
      <c r="R222" s="136">
        <f>IF(B222="","",IF(OR(LEFT(H222,8)="REQUIRED",LEFT(H222,6)="SHARED"),IF(L222="","MISSING — pack instance ID",IF(P222="","MISSING — pack instance reference",IF(OR(H222="REQUIRED — component-scoped",LEFT(H222,6)="SHARED"),IF(Q222="","MISSING — explicit covered-object list",IF(ISNUMBER(SEARCH(B222,Q222)),"COVERED — exact shared/component route","MISSING — object not named in covered-object list")),IF(COUNTIF($L$5:$L$2000,L222)&gt;1,"BLOCK — duplicate instance ID on non-shared route","COVERED — exact route")))),IF(OR(LEFT(H222,18)="SCREEN / HANDOFF",LEFT(H222,11)="CONDITIONAL",LEFT(H222,5)="BLOCK"),"HANDOFF / CONDITIONAL — no instance coverage claim",IF(LEFT(H222,16)="NEEDS ASSESSMENT","NEEDS ASSESSMENT","N/A"))))</f>
        <v/>
      </c>
      <c r="S222" s="136">
        <f>IF(OR(B222="",F222=""),"",B222&amp;"|"&amp;F222)</f>
        <v/>
      </c>
    </row>
    <row r="223">
      <c r="A223" s="8" t="inlineStr">
        <is>
          <t>GR-0219</t>
        </is>
      </c>
      <c r="B223" s="8">
        <f>'04_SCOPE_CLASSIFICATION'!A17</f>
        <v/>
      </c>
      <c r="C223" s="8">
        <f>'04_SCOPE_CLASSIFICATION'!B17</f>
        <v/>
      </c>
      <c r="D223" s="8">
        <f>'04_SCOPE_CLASSIFICATION'!D17</f>
        <v/>
      </c>
      <c r="E223" s="8">
        <f>'04_SCOPE_CLASSIFICATION'!E17</f>
        <v/>
      </c>
      <c r="F223" s="8" t="inlineStr">
        <is>
          <t>AZC-PMS</t>
        </is>
      </c>
      <c r="G223" s="8" t="inlineStr">
        <is>
          <t>Post-Market Monitoring</t>
        </is>
      </c>
      <c r="H223" s="8">
        <f>IF('04_SCOPE_CLASSIFICATION'!B17="","NOT CONFIGURED",IF(OR('04_SCOPE_CLASSIFICATION'!O17="High-risk — Annex III",'04_SCOPE_CLASSIFICATION'!O17="High-risk — Annex I"),IF('04_SCOPE_CLASSIFICATION'!H17="Yes",IF(E223="Parent dossier","REQUIRED — parent dossier",IF(E223="Separate dossier","REQUIRED — separate object",IF(E223="Component-scoped controls","REQUIRED — component-scoped",IF(E223="Shared parent controls","SHARED — parent dossier",IF(E223="Not separately assessed","SCREEN / HANDOFF — confirm parent coverage","NEEDS ASSESSMENT — dossier mode"))))),IF('04_SCOPE_CLASSIFICATION'!I17="Yes","SCREEN / HANDOFF — provider-side evidence required",IF('04_SCOPE_CLASSIFICATION'!H17="Needs assessment","NEEDS ASSESSMENT — provider role","SCREEN / HANDOFF — identify responsible provider"))),IF('04_SCOPE_CLASSIFICATION'!O17="Needs assessment","NEEDS ASSESSMENT","NOT APPLICABLE")))</f>
        <v/>
      </c>
      <c r="I223" s="8" t="inlineStr">
        <is>
          <t>Provider-side high-risk pack; deployer uses handoff/provider evidence.</t>
        </is>
      </c>
      <c r="J223" s="8" t="inlineStr">
        <is>
          <t>Article 72</t>
        </is>
      </c>
      <c r="K223" s="8" t="inlineStr">
        <is>
          <t>AZComply_Post_Market_Monitoring_Control_Workbook_2026-09-04.xlsx</t>
        </is>
      </c>
      <c r="L223" s="131" t="str"/>
      <c r="M223" s="131" t="inlineStr">
        <is>
          <t>Not started</t>
        </is>
      </c>
      <c r="N223" s="131" t="str"/>
      <c r="O223" s="131" t="str"/>
      <c r="P223" s="131" t="n"/>
      <c r="Q223" s="131" t="n"/>
      <c r="R223" s="136">
        <f>IF(B223="","",IF(OR(LEFT(H223,8)="REQUIRED",LEFT(H223,6)="SHARED"),IF(L223="","MISSING — pack instance ID",IF(P223="","MISSING — pack instance reference",IF(OR(H223="REQUIRED — component-scoped",LEFT(H223,6)="SHARED"),IF(Q223="","MISSING — explicit covered-object list",IF(ISNUMBER(SEARCH(B223,Q223)),"COVERED — exact shared/component route","MISSING — object not named in covered-object list")),IF(COUNTIF($L$5:$L$2000,L223)&gt;1,"BLOCK — duplicate instance ID on non-shared route","COVERED — exact route")))),IF(OR(LEFT(H223,18)="SCREEN / HANDOFF",LEFT(H223,11)="CONDITIONAL",LEFT(H223,5)="BLOCK"),"HANDOFF / CONDITIONAL — no instance coverage claim",IF(LEFT(H223,16)="NEEDS ASSESSMENT","NEEDS ASSESSMENT","N/A"))))</f>
        <v/>
      </c>
      <c r="S223" s="136">
        <f>IF(OR(B223="",F223=""),"",B223&amp;"|"&amp;F223)</f>
        <v/>
      </c>
    </row>
    <row r="224">
      <c r="A224" s="8" t="inlineStr">
        <is>
          <t>GR-0220</t>
        </is>
      </c>
      <c r="B224" s="8">
        <f>'04_SCOPE_CLASSIFICATION'!A17</f>
        <v/>
      </c>
      <c r="C224" s="8">
        <f>'04_SCOPE_CLASSIFICATION'!B17</f>
        <v/>
      </c>
      <c r="D224" s="8">
        <f>'04_SCOPE_CLASSIFICATION'!D17</f>
        <v/>
      </c>
      <c r="E224" s="8">
        <f>'04_SCOPE_CLASSIFICATION'!E17</f>
        <v/>
      </c>
      <c r="F224" s="8" t="inlineStr">
        <is>
          <t>AZC-SUP</t>
        </is>
      </c>
      <c r="G224" s="8" t="inlineStr">
        <is>
          <t>AI Supply Chain &amp; Value Chain</t>
        </is>
      </c>
      <c r="H224" s="8">
        <f>IF('04_SCOPE_CLASSIFICATION'!B17="","NOT CONFIGURED",IF('04_SCOPE_CLASSIFICATION'!V17="Required",IF(E224="Parent dossier","REQUIRED — parent dossier",IF(E224="Separate dossier","REQUIRED — separate object",IF(E224="Component-scoped controls","REQUIRED — component-scoped",IF(E224="Shared parent controls","SHARED — parent dossier",IF(E224="Not separately assessed","SCREEN / HANDOFF — confirm parent coverage","NEEDS ASSESSMENT — dossier mode"))))),IF('04_SCOPE_CLASSIFICATION'!V17="Screen / handoff","SCREEN / HANDOFF",IF('04_SCOPE_CLASSIFICATION'!V17="Needs assessment","NEEDS ASSESSMENT","NOT APPLICABLE"))))</f>
        <v/>
      </c>
      <c r="I224" s="8" t="inlineStr">
        <is>
          <t>Articles 22–25/value-chain route.</t>
        </is>
      </c>
      <c r="J224" s="8" t="inlineStr">
        <is>
          <t>Articles 22–25</t>
        </is>
      </c>
      <c r="K224" s="8" t="inlineStr">
        <is>
          <t>AZComply_AI_Supply_Chain_Value_Chain_Control_Workbook_2026-09-05.xlsx</t>
        </is>
      </c>
      <c r="L224" s="131" t="str"/>
      <c r="M224" s="131" t="inlineStr">
        <is>
          <t>Not started</t>
        </is>
      </c>
      <c r="N224" s="131" t="str"/>
      <c r="O224" s="131" t="str"/>
      <c r="P224" s="131" t="n"/>
      <c r="Q224" s="131" t="n"/>
      <c r="R224" s="136">
        <f>IF(B224="","",IF(OR(LEFT(H224,8)="REQUIRED",LEFT(H224,6)="SHARED"),IF(L224="","MISSING — pack instance ID",IF(P224="","MISSING — pack instance reference",IF(OR(H224="REQUIRED — component-scoped",LEFT(H224,6)="SHARED"),IF(Q224="","MISSING — explicit covered-object list",IF(ISNUMBER(SEARCH(B224,Q224)),"COVERED — exact shared/component route","MISSING — object not named in covered-object list")),IF(COUNTIF($L$5:$L$2000,L224)&gt;1,"BLOCK — duplicate instance ID on non-shared route","COVERED — exact route")))),IF(OR(LEFT(H224,18)="SCREEN / HANDOFF",LEFT(H224,11)="CONDITIONAL",LEFT(H224,5)="BLOCK"),"HANDOFF / CONDITIONAL — no instance coverage claim",IF(LEFT(H224,16)="NEEDS ASSESSMENT","NEEDS ASSESSMENT","N/A"))))</f>
        <v/>
      </c>
      <c r="S224" s="136">
        <f>IF(OR(B224="",F224=""),"",B224&amp;"|"&amp;F224)</f>
        <v/>
      </c>
    </row>
    <row r="225">
      <c r="A225" s="8" t="inlineStr">
        <is>
          <t>GR-0221</t>
        </is>
      </c>
      <c r="B225" s="8">
        <f>'04_SCOPE_CLASSIFICATION'!A17</f>
        <v/>
      </c>
      <c r="C225" s="8">
        <f>'04_SCOPE_CLASSIFICATION'!B17</f>
        <v/>
      </c>
      <c r="D225" s="8">
        <f>'04_SCOPE_CLASSIFICATION'!D17</f>
        <v/>
      </c>
      <c r="E225" s="8">
        <f>'04_SCOPE_CLASSIFICATION'!E17</f>
        <v/>
      </c>
      <c r="F225" s="8" t="inlineStr">
        <is>
          <t>AZC-GPAI</t>
        </is>
      </c>
      <c r="G225" s="8" t="inlineStr">
        <is>
          <t>GPAI Model Compliance</t>
        </is>
      </c>
      <c r="H225" s="8">
        <f>IF('04_SCOPE_CLASSIFICATION'!B17="","NOT CONFIGURED",IF(OR('04_SCOPE_CLASSIFICATION'!U17="Ordinary GPAI provider",'04_SCOPE_CLASSIFICATION'!U17="Systemic-risk GPAI provider"),IF('04_SCOPE_CLASSIFICATION'!H17="Yes",IF(E225="Parent dossier","REQUIRED — parent dossier",IF(E225="Separate dossier","REQUIRED — separate object",IF(E225="Component-scoped controls","REQUIRED — component-scoped",IF(E225="Shared parent controls","SHARED — parent dossier",IF(E225="Not separately assessed","SCREEN / HANDOFF — confirm parent coverage","NEEDS ASSESSMENT — dossier mode"))))),"SCREEN / HANDOFF — external GPAI provider obligations"),IF('04_SCOPE_CLASSIFICATION'!U17="GPAI model used / external provider handoff","SCREEN / HANDOFF — model-provider evidence",IF('04_SCOPE_CLASSIFICATION'!U17="Needs assessment","NEEDS ASSESSMENT","NOT APPLICABLE"))))</f>
        <v/>
      </c>
      <c r="I225" s="8" t="inlineStr">
        <is>
          <t>GPAI provider vs downstream handoff.</t>
        </is>
      </c>
      <c r="J225" s="8" t="inlineStr">
        <is>
          <t>Articles 51–55</t>
        </is>
      </c>
      <c r="K225" s="8" t="inlineStr">
        <is>
          <t>AZComply_GPAI_Model_Compliance_Control_Workbook_2026-09-05.xlsx</t>
        </is>
      </c>
      <c r="L225" s="131" t="str"/>
      <c r="M225" s="131" t="inlineStr">
        <is>
          <t>Not started</t>
        </is>
      </c>
      <c r="N225" s="131" t="str"/>
      <c r="O225" s="131" t="str"/>
      <c r="P225" s="131" t="n"/>
      <c r="Q225" s="131" t="n"/>
      <c r="R225" s="136">
        <f>IF(B225="","",IF(OR(LEFT(H225,8)="REQUIRED",LEFT(H225,6)="SHARED"),IF(L225="","MISSING — pack instance ID",IF(P225="","MISSING — pack instance reference",IF(OR(H225="REQUIRED — component-scoped",LEFT(H225,6)="SHARED"),IF(Q225="","MISSING — explicit covered-object list",IF(ISNUMBER(SEARCH(B225,Q225)),"COVERED — exact shared/component route","MISSING — object not named in covered-object list")),IF(COUNTIF($L$5:$L$2000,L225)&gt;1,"BLOCK — duplicate instance ID on non-shared route","COVERED — exact route")))),IF(OR(LEFT(H225,18)="SCREEN / HANDOFF",LEFT(H225,11)="CONDITIONAL",LEFT(H225,5)="BLOCK"),"HANDOFF / CONDITIONAL — no instance coverage claim",IF(LEFT(H225,16)="NEEDS ASSESSMENT","NEEDS ASSESSMENT","N/A"))))</f>
        <v/>
      </c>
      <c r="S225" s="136">
        <f>IF(OR(B225="",F225=""),"",B225&amp;"|"&amp;F225)</f>
        <v/>
      </c>
    </row>
    <row r="226">
      <c r="A226" s="8" t="inlineStr">
        <is>
          <t>GR-0222</t>
        </is>
      </c>
      <c r="B226" s="8">
        <f>'04_SCOPE_CLASSIFICATION'!A18</f>
        <v/>
      </c>
      <c r="C226" s="8">
        <f>'04_SCOPE_CLASSIFICATION'!B18</f>
        <v/>
      </c>
      <c r="D226" s="8">
        <f>'04_SCOPE_CLASSIFICATION'!D18</f>
        <v/>
      </c>
      <c r="E226" s="8">
        <f>'04_SCOPE_CLASSIFICATION'!E18</f>
        <v/>
      </c>
      <c r="F226" s="8" t="inlineStr">
        <is>
          <t>AZC-CLS</t>
        </is>
      </c>
      <c r="G226" s="8" t="inlineStr">
        <is>
          <t>AI System Classification Decision</t>
        </is>
      </c>
      <c r="H226" s="8">
        <f>IF('04_SCOPE_CLASSIFICATION'!B18="","NOT CONFIGURED",IF('04_SCOPE_CLASSIFICATION'!D18="Needs assessment","NEEDS ASSESSMENT — regulatory object status",IF(OR('04_SCOPE_CLASSIFICATION'!D18="Separate AI system",'04_SCOPE_CLASSIFICATION'!D18="GPAI model"),IF(E226="Parent dossier","REQUIRED — parent dossier",IF(E226="Separate dossier","REQUIRED — separate object",IF(E226="Component-scoped controls","REQUIRED — component-scoped",IF(E226="Shared parent controls","SHARED — parent dossier",IF(E226="Not separately assessed","SCREEN / HANDOFF — confirm parent coverage","NEEDS ASSESSMENT — dossier mode"))))),IF('04_SCOPE_CLASSIFICATION'!D18="AI component within parent","SCREEN / HANDOFF — classify component within parent context",IF('04_SCOPE_CLASSIFICATION'!D18="Non-AI component","NOT APPLICABLE","NEEDS ASSESSMENT")))))</f>
        <v/>
      </c>
      <c r="I226" s="8" t="inlineStr">
        <is>
          <t>Classification/scope screen for each material object.</t>
        </is>
      </c>
      <c r="J226" s="8" t="inlineStr">
        <is>
          <t>Art.2/3/5/6; Annex I/III</t>
        </is>
      </c>
      <c r="K226" s="8" t="inlineStr">
        <is>
          <t>AZComply_AI_System_Classification_Decision_Workbook_UPDATED_2026-09-04.xlsx</t>
        </is>
      </c>
      <c r="L226" s="131" t="str"/>
      <c r="M226" s="131" t="inlineStr">
        <is>
          <t>Not started</t>
        </is>
      </c>
      <c r="N226" s="131" t="str"/>
      <c r="O226" s="131" t="str"/>
      <c r="P226" s="131" t="n"/>
      <c r="Q226" s="131" t="n"/>
      <c r="R226" s="136">
        <f>IF(B226="","",IF(OR(LEFT(H226,8)="REQUIRED",LEFT(H226,6)="SHARED"),IF(L226="","MISSING — pack instance ID",IF(P226="","MISSING — pack instance reference",IF(OR(H226="REQUIRED — component-scoped",LEFT(H226,6)="SHARED"),IF(Q226="","MISSING — explicit covered-object list",IF(ISNUMBER(SEARCH(B226,Q226)),"COVERED — exact shared/component route","MISSING — object not named in covered-object list")),IF(COUNTIF($L$5:$L$2000,L226)&gt;1,"BLOCK — duplicate instance ID on non-shared route","COVERED — exact route")))),IF(OR(LEFT(H226,18)="SCREEN / HANDOFF",LEFT(H226,11)="CONDITIONAL",LEFT(H226,5)="BLOCK"),"HANDOFF / CONDITIONAL — no instance coverage claim",IF(LEFT(H226,16)="NEEDS ASSESSMENT","NEEDS ASSESSMENT","N/A"))))</f>
        <v/>
      </c>
      <c r="S226" s="136">
        <f>IF(OR(B226="",F226=""),"",B226&amp;"|"&amp;F226)</f>
        <v/>
      </c>
    </row>
    <row r="227">
      <c r="A227" s="8" t="inlineStr">
        <is>
          <t>GR-0223</t>
        </is>
      </c>
      <c r="B227" s="8">
        <f>'04_SCOPE_CLASSIFICATION'!A18</f>
        <v/>
      </c>
      <c r="C227" s="8">
        <f>'04_SCOPE_CLASSIFICATION'!B18</f>
        <v/>
      </c>
      <c r="D227" s="8">
        <f>'04_SCOPE_CLASSIFICATION'!D18</f>
        <v/>
      </c>
      <c r="E227" s="8">
        <f>'04_SCOPE_CLASSIFICATION'!E18</f>
        <v/>
      </c>
      <c r="F227" s="8" t="inlineStr">
        <is>
          <t>AZC-A5</t>
        </is>
      </c>
      <c r="G227" s="8" t="inlineStr">
        <is>
          <t>Article 5 Prohibited Practices</t>
        </is>
      </c>
      <c r="H227" s="8">
        <f>IF('04_SCOPE_CLASSIFICATION'!B18="","NOT CONFIGURED",IF('04_SCOPE_CLASSIFICATION'!F18="No","NOT APPLICABLE — not AI system",IF('04_SCOPE_CLASSIFICATION'!N18="Needs assessment","NEEDS ASSESSMENT — Article 5 screen",IF(OR('04_SCOPE_CLASSIFICATION'!N18="Potential prohibited-practice route",'04_SCOPE_CLASSIFICATION'!N18="Future Article 5 transition route"),"BLOCK / HANDOFF — Article 5 route",IF('04_SCOPE_CLASSIFICATION'!N18="No current Article 5 trigger","SCREEN COMPLETE — no current trigger","NOT APPLICABLE")))))</f>
        <v/>
      </c>
      <c r="I227" s="8" t="inlineStr">
        <is>
          <t>Article 5 gate; component positive route escalates to parent.</t>
        </is>
      </c>
      <c r="J227" s="8" t="inlineStr">
        <is>
          <t>Article 5</t>
        </is>
      </c>
      <c r="K227" s="8" t="inlineStr">
        <is>
          <t>AZComply_Article5_Prohibited_Practices_Control_Workbook_2026-09-04.xlsx</t>
        </is>
      </c>
      <c r="L227" s="131" t="str"/>
      <c r="M227" s="131" t="inlineStr">
        <is>
          <t>Not started</t>
        </is>
      </c>
      <c r="N227" s="131" t="str"/>
      <c r="O227" s="131" t="str"/>
      <c r="P227" s="131" t="n"/>
      <c r="Q227" s="131" t="n"/>
      <c r="R227" s="136">
        <f>IF(B227="","",IF(OR(LEFT(H227,8)="REQUIRED",LEFT(H227,6)="SHARED"),IF(L227="","MISSING — pack instance ID",IF(P227="","MISSING — pack instance reference",IF(OR(H227="REQUIRED — component-scoped",LEFT(H227,6)="SHARED"),IF(Q227="","MISSING — explicit covered-object list",IF(ISNUMBER(SEARCH(B227,Q227)),"COVERED — exact shared/component route","MISSING — object not named in covered-object list")),IF(COUNTIF($L$5:$L$2000,L227)&gt;1,"BLOCK — duplicate instance ID on non-shared route","COVERED — exact route")))),IF(OR(LEFT(H227,18)="SCREEN / HANDOFF",LEFT(H227,11)="CONDITIONAL",LEFT(H227,5)="BLOCK"),"HANDOFF / CONDITIONAL — no instance coverage claim",IF(LEFT(H227,16)="NEEDS ASSESSMENT","NEEDS ASSESSMENT","N/A"))))</f>
        <v/>
      </c>
      <c r="S227" s="136">
        <f>IF(OR(B227="",F227=""),"",B227&amp;"|"&amp;F227)</f>
        <v/>
      </c>
    </row>
    <row r="228">
      <c r="A228" s="8" t="inlineStr">
        <is>
          <t>GR-0224</t>
        </is>
      </c>
      <c r="B228" s="8">
        <f>'04_SCOPE_CLASSIFICATION'!A18</f>
        <v/>
      </c>
      <c r="C228" s="8">
        <f>'04_SCOPE_CLASSIFICATION'!B18</f>
        <v/>
      </c>
      <c r="D228" s="8">
        <f>'04_SCOPE_CLASSIFICATION'!D18</f>
        <v/>
      </c>
      <c r="E228" s="8">
        <f>'04_SCOPE_CLASSIFICATION'!E18</f>
        <v/>
      </c>
      <c r="F228" s="8" t="inlineStr">
        <is>
          <t>AZC-TRANS</t>
        </is>
      </c>
      <c r="G228" s="8" t="inlineStr">
        <is>
          <t>Transparency &amp; Information</t>
        </is>
      </c>
      <c r="H228" s="8">
        <f>IF('04_SCOPE_CLASSIFICATION'!B18="","NOT CONFIGURED",IF(OR('04_SCOPE_CLASSIFICATION'!R18="Required",AND(OR('04_SCOPE_CLASSIFICATION'!O18="High-risk — Annex III",'04_SCOPE_CLASSIFICATION'!O18="High-risk — Annex I"),'04_SCOPE_CLASSIFICATION'!H18="Yes")),IF(E228="Parent dossier","REQUIRED — parent dossier",IF(E228="Separate dossier","REQUIRED — separate object",IF(E228="Component-scoped controls","REQUIRED — component-scoped",IF(E228="Shared parent controls","SHARED — parent dossier",IF(E228="Not separately assessed","SCREEN / HANDOFF — confirm parent coverage","NEEDS ASSESSMENT — dossier mode"))))),IF(AND(OR('04_SCOPE_CLASSIFICATION'!O18="High-risk — Annex III",'04_SCOPE_CLASSIFICATION'!O18="High-risk — Annex I"),'04_SCOPE_CLASSIFICATION'!I18="Yes",'04_SCOPE_CLASSIFICATION'!H18&lt;&gt;"Yes"),"SCREEN / HANDOFF — obtain provider Article 13 information",IF(OR('04_SCOPE_CLASSIFICATION'!R18="Needs assessment",'04_SCOPE_CLASSIFICATION'!O18="Needs assessment"),"NEEDS ASSESSMENT",IF('04_SCOPE_CLASSIFICATION'!R18="Potential exception / reduced disclosure","CONDITIONAL — exception / reduced disclosure evidence","NOT APPLICABLE")))))</f>
        <v/>
      </c>
      <c r="I228" s="8" t="inlineStr">
        <is>
          <t>Article 13 provider info + Article 50 transparency.</t>
        </is>
      </c>
      <c r="J228" s="8" t="inlineStr">
        <is>
          <t>Articles 13,50</t>
        </is>
      </c>
      <c r="K228" s="8" t="inlineStr">
        <is>
          <t>AZComply_Transparency_Information_Control_Workbook_2026-09-05.xlsx</t>
        </is>
      </c>
      <c r="L228" s="131" t="str"/>
      <c r="M228" s="131" t="inlineStr">
        <is>
          <t>Not started</t>
        </is>
      </c>
      <c r="N228" s="131" t="str"/>
      <c r="O228" s="131" t="str"/>
      <c r="P228" s="131" t="n"/>
      <c r="Q228" s="131" t="n"/>
      <c r="R228" s="136">
        <f>IF(B228="","",IF(OR(LEFT(H228,8)="REQUIRED",LEFT(H228,6)="SHARED"),IF(L228="","MISSING — pack instance ID",IF(P228="","MISSING — pack instance reference",IF(OR(H228="REQUIRED — component-scoped",LEFT(H228,6)="SHARED"),IF(Q228="","MISSING — explicit covered-object list",IF(ISNUMBER(SEARCH(B228,Q228)),"COVERED — exact shared/component route","MISSING — object not named in covered-object list")),IF(COUNTIF($L$5:$L$2000,L228)&gt;1,"BLOCK — duplicate instance ID on non-shared route","COVERED — exact route")))),IF(OR(LEFT(H228,18)="SCREEN / HANDOFF",LEFT(H228,11)="CONDITIONAL",LEFT(H228,5)="BLOCK"),"HANDOFF / CONDITIONAL — no instance coverage claim",IF(LEFT(H228,16)="NEEDS ASSESSMENT","NEEDS ASSESSMENT","N/A"))))</f>
        <v/>
      </c>
      <c r="S228" s="136">
        <f>IF(OR(B228="",F228=""),"",B228&amp;"|"&amp;F228)</f>
        <v/>
      </c>
    </row>
    <row r="229">
      <c r="A229" s="8" t="inlineStr">
        <is>
          <t>GR-0225</t>
        </is>
      </c>
      <c r="B229" s="8">
        <f>'04_SCOPE_CLASSIFICATION'!A18</f>
        <v/>
      </c>
      <c r="C229" s="8">
        <f>'04_SCOPE_CLASSIFICATION'!B18</f>
        <v/>
      </c>
      <c r="D229" s="8">
        <f>'04_SCOPE_CLASSIFICATION'!D18</f>
        <v/>
      </c>
      <c r="E229" s="8">
        <f>'04_SCOPE_CLASSIFICATION'!E18</f>
        <v/>
      </c>
      <c r="F229" s="8" t="inlineStr">
        <is>
          <t>AZC-DEP</t>
        </is>
      </c>
      <c r="G229" s="8" t="inlineStr">
        <is>
          <t>Deployer Obligations</t>
        </is>
      </c>
      <c r="H229" s="8">
        <f>IF('04_SCOPE_CLASSIFICATION'!B18="","NOT CONFIGURED",IF(AND('04_SCOPE_CLASSIFICATION'!I18="Yes",OR('04_SCOPE_CLASSIFICATION'!O18="High-risk — Annex III",'04_SCOPE_CLASSIFICATION'!O18="High-risk — Annex I")),IF(E229="Parent dossier","REQUIRED — parent dossier",IF(E229="Separate dossier","REQUIRED — separate object",IF(E229="Component-scoped controls","REQUIRED — component-scoped",IF(E229="Shared parent controls","SHARED — parent dossier",IF(E229="Not separately assessed","SCREEN / HANDOFF — confirm parent coverage","NEEDS ASSESSMENT — dossier mode"))))),IF(OR('04_SCOPE_CLASSIFICATION'!I18="Needs assessment",'04_SCOPE_CLASSIFICATION'!O18="Needs assessment"),"NEEDS ASSESSMENT","NOT APPLICABLE")))</f>
        <v/>
      </c>
      <c r="I229" s="8" t="inlineStr">
        <is>
          <t>High-risk deployer duties.</t>
        </is>
      </c>
      <c r="J229" s="8" t="inlineStr">
        <is>
          <t>Article 26</t>
        </is>
      </c>
      <c r="K229" s="8" t="inlineStr">
        <is>
          <t>AZComply_Deployer_Obligations_Control_Workbook_2026-09-04.xlsx</t>
        </is>
      </c>
      <c r="L229" s="131" t="str"/>
      <c r="M229" s="131" t="inlineStr">
        <is>
          <t>Not started</t>
        </is>
      </c>
      <c r="N229" s="131" t="str"/>
      <c r="O229" s="131" t="str"/>
      <c r="P229" s="131" t="n"/>
      <c r="Q229" s="131" t="n"/>
      <c r="R229" s="136">
        <f>IF(B229="","",IF(OR(LEFT(H229,8)="REQUIRED",LEFT(H229,6)="SHARED"),IF(L229="","MISSING — pack instance ID",IF(P229="","MISSING — pack instance reference",IF(OR(H229="REQUIRED — component-scoped",LEFT(H229,6)="SHARED"),IF(Q229="","MISSING — explicit covered-object list",IF(ISNUMBER(SEARCH(B229,Q229)),"COVERED — exact shared/component route","MISSING — object not named in covered-object list")),IF(COUNTIF($L$5:$L$2000,L229)&gt;1,"BLOCK — duplicate instance ID on non-shared route","COVERED — exact route")))),IF(OR(LEFT(H229,18)="SCREEN / HANDOFF",LEFT(H229,11)="CONDITIONAL",LEFT(H229,5)="BLOCK"),"HANDOFF / CONDITIONAL — no instance coverage claim",IF(LEFT(H229,16)="NEEDS ASSESSMENT","NEEDS ASSESSMENT","N/A"))))</f>
        <v/>
      </c>
      <c r="S229" s="136">
        <f>IF(OR(B229="",F229=""),"",B229&amp;"|"&amp;F229)</f>
        <v/>
      </c>
    </row>
    <row r="230">
      <c r="A230" s="8" t="inlineStr">
        <is>
          <t>GR-0226</t>
        </is>
      </c>
      <c r="B230" s="8">
        <f>'04_SCOPE_CLASSIFICATION'!A18</f>
        <v/>
      </c>
      <c r="C230" s="8">
        <f>'04_SCOPE_CLASSIFICATION'!B18</f>
        <v/>
      </c>
      <c r="D230" s="8">
        <f>'04_SCOPE_CLASSIFICATION'!D18</f>
        <v/>
      </c>
      <c r="E230" s="8">
        <f>'04_SCOPE_CLASSIFICATION'!E18</f>
        <v/>
      </c>
      <c r="F230" s="8" t="inlineStr">
        <is>
          <t>AZC-HO</t>
        </is>
      </c>
      <c r="G230" s="8" t="inlineStr">
        <is>
          <t>Human Oversight</t>
        </is>
      </c>
      <c r="H230" s="8">
        <f>IF('04_SCOPE_CLASSIFICATION'!B18="","NOT CONFIGURED",IF(AND(OR('04_SCOPE_CLASSIFICATION'!O18="High-risk — Annex III",'04_SCOPE_CLASSIFICATION'!O18="High-risk — Annex I"),OR('04_SCOPE_CLASSIFICATION'!H18="Yes",'04_SCOPE_CLASSIFICATION'!I18="Yes")),IF(E230="Parent dossier","REQUIRED — parent dossier",IF(E230="Separate dossier","REQUIRED — separate object",IF(E230="Component-scoped controls","REQUIRED — component-scoped",IF(E230="Shared parent controls","SHARED — parent dossier",IF(E230="Not separately assessed","SCREEN / HANDOFF — confirm parent coverage","NEEDS ASSESSMENT — dossier mode"))))),IF('04_SCOPE_CLASSIFICATION'!O18="Needs assessment","NEEDS ASSESSMENT","NOT APPLICABLE")))</f>
        <v/>
      </c>
      <c r="I230" s="8" t="inlineStr">
        <is>
          <t>High-risk provider/deployer human oversight.</t>
        </is>
      </c>
      <c r="J230" s="8" t="inlineStr">
        <is>
          <t>Articles 14,26(2)</t>
        </is>
      </c>
      <c r="K230" s="8" t="inlineStr">
        <is>
          <t>AZComply_Human_Oversight_Control_Workbook_2026-09-04.xlsx</t>
        </is>
      </c>
      <c r="L230" s="131" t="str"/>
      <c r="M230" s="131" t="inlineStr">
        <is>
          <t>Not started</t>
        </is>
      </c>
      <c r="N230" s="131" t="str"/>
      <c r="O230" s="131" t="str"/>
      <c r="P230" s="131" t="n"/>
      <c r="Q230" s="131" t="n"/>
      <c r="R230" s="136">
        <f>IF(B230="","",IF(OR(LEFT(H230,8)="REQUIRED",LEFT(H230,6)="SHARED"),IF(L230="","MISSING — pack instance ID",IF(P230="","MISSING — pack instance reference",IF(OR(H230="REQUIRED — component-scoped",LEFT(H230,6)="SHARED"),IF(Q230="","MISSING — explicit covered-object list",IF(ISNUMBER(SEARCH(B230,Q230)),"COVERED — exact shared/component route","MISSING — object not named in covered-object list")),IF(COUNTIF($L$5:$L$2000,L230)&gt;1,"BLOCK — duplicate instance ID on non-shared route","COVERED — exact route")))),IF(OR(LEFT(H230,18)="SCREEN / HANDOFF",LEFT(H230,11)="CONDITIONAL",LEFT(H230,5)="BLOCK"),"HANDOFF / CONDITIONAL — no instance coverage claim",IF(LEFT(H230,16)="NEEDS ASSESSMENT","NEEDS ASSESSMENT","N/A"))))</f>
        <v/>
      </c>
      <c r="S230" s="136">
        <f>IF(OR(B230="",F230=""),"",B230&amp;"|"&amp;F230)</f>
        <v/>
      </c>
    </row>
    <row r="231">
      <c r="A231" s="8" t="inlineStr">
        <is>
          <t>GR-0227</t>
        </is>
      </c>
      <c r="B231" s="8">
        <f>'04_SCOPE_CLASSIFICATION'!A18</f>
        <v/>
      </c>
      <c r="C231" s="8">
        <f>'04_SCOPE_CLASSIFICATION'!B18</f>
        <v/>
      </c>
      <c r="D231" s="8">
        <f>'04_SCOPE_CLASSIFICATION'!D18</f>
        <v/>
      </c>
      <c r="E231" s="8">
        <f>'04_SCOPE_CLASSIFICATION'!E18</f>
        <v/>
      </c>
      <c r="F231" s="8" t="inlineStr">
        <is>
          <t>AZC-RISK</t>
        </is>
      </c>
      <c r="G231" s="8" t="inlineStr">
        <is>
          <t>Risk Management System</t>
        </is>
      </c>
      <c r="H231" s="8">
        <f>IF('04_SCOPE_CLASSIFICATION'!B18="","NOT CONFIGURED",IF(OR('04_SCOPE_CLASSIFICATION'!O18="High-risk — Annex III",'04_SCOPE_CLASSIFICATION'!O18="High-risk — Annex I"),IF('04_SCOPE_CLASSIFICATION'!H18="Yes",IF(E231="Parent dossier","REQUIRED — parent dossier",IF(E231="Separate dossier","REQUIRED — separate object",IF(E231="Component-scoped controls","REQUIRED — component-scoped",IF(E231="Shared parent controls","SHARED — parent dossier",IF(E231="Not separately assessed","SCREEN / HANDOFF — confirm parent coverage","NEEDS ASSESSMENT — dossier mode"))))),IF('04_SCOPE_CLASSIFICATION'!I18="Yes","SCREEN / HANDOFF — provider-side evidence required",IF('04_SCOPE_CLASSIFICATION'!H18="Needs assessment","NEEDS ASSESSMENT — provider role","SCREEN / HANDOFF — identify responsible provider"))),IF('04_SCOPE_CLASSIFICATION'!O18="Needs assessment","NEEDS ASSESSMENT","NOT APPLICABLE")))</f>
        <v/>
      </c>
      <c r="I231" s="8" t="inlineStr">
        <is>
          <t>Provider-side high-risk pack; deployer uses handoff/provider evidence.</t>
        </is>
      </c>
      <c r="J231" s="8" t="inlineStr">
        <is>
          <t>Article 9</t>
        </is>
      </c>
      <c r="K231" s="8" t="inlineStr">
        <is>
          <t>AZComply_Risk_Management_System_Control_Workbook_2026-09-04.xlsx</t>
        </is>
      </c>
      <c r="L231" s="131" t="str"/>
      <c r="M231" s="131" t="inlineStr">
        <is>
          <t>Not started</t>
        </is>
      </c>
      <c r="N231" s="131" t="str"/>
      <c r="O231" s="131" t="str"/>
      <c r="P231" s="131" t="n"/>
      <c r="Q231" s="131" t="n"/>
      <c r="R231" s="136">
        <f>IF(B231="","",IF(OR(LEFT(H231,8)="REQUIRED",LEFT(H231,6)="SHARED"),IF(L231="","MISSING — pack instance ID",IF(P231="","MISSING — pack instance reference",IF(OR(H231="REQUIRED — component-scoped",LEFT(H231,6)="SHARED"),IF(Q231="","MISSING — explicit covered-object list",IF(ISNUMBER(SEARCH(B231,Q231)),"COVERED — exact shared/component route","MISSING — object not named in covered-object list")),IF(COUNTIF($L$5:$L$2000,L231)&gt;1,"BLOCK — duplicate instance ID on non-shared route","COVERED — exact route")))),IF(OR(LEFT(H231,18)="SCREEN / HANDOFF",LEFT(H231,11)="CONDITIONAL",LEFT(H231,5)="BLOCK"),"HANDOFF / CONDITIONAL — no instance coverage claim",IF(LEFT(H231,16)="NEEDS ASSESSMENT","NEEDS ASSESSMENT","N/A"))))</f>
        <v/>
      </c>
      <c r="S231" s="136">
        <f>IF(OR(B231="",F231=""),"",B231&amp;"|"&amp;F231)</f>
        <v/>
      </c>
    </row>
    <row r="232">
      <c r="A232" s="8" t="inlineStr">
        <is>
          <t>GR-0228</t>
        </is>
      </c>
      <c r="B232" s="8">
        <f>'04_SCOPE_CLASSIFICATION'!A18</f>
        <v/>
      </c>
      <c r="C232" s="8">
        <f>'04_SCOPE_CLASSIFICATION'!B18</f>
        <v/>
      </c>
      <c r="D232" s="8">
        <f>'04_SCOPE_CLASSIFICATION'!D18</f>
        <v/>
      </c>
      <c r="E232" s="8">
        <f>'04_SCOPE_CLASSIFICATION'!E18</f>
        <v/>
      </c>
      <c r="F232" s="8" t="inlineStr">
        <is>
          <t>AZC-DATA</t>
        </is>
      </c>
      <c r="G232" s="8" t="inlineStr">
        <is>
          <t>Data Governance</t>
        </is>
      </c>
      <c r="H232" s="8">
        <f>IF('04_SCOPE_CLASSIFICATION'!B18="","NOT CONFIGURED",IF(OR('04_SCOPE_CLASSIFICATION'!O18="High-risk — Annex III",'04_SCOPE_CLASSIFICATION'!O18="High-risk — Annex I"),IF('04_SCOPE_CLASSIFICATION'!H18="Yes",IF(E232="Parent dossier","REQUIRED — parent dossier",IF(E232="Separate dossier","REQUIRED — separate object",IF(E232="Component-scoped controls","REQUIRED — component-scoped",IF(E232="Shared parent controls","SHARED — parent dossier",IF(E232="Not separately assessed","SCREEN / HANDOFF — confirm parent coverage","NEEDS ASSESSMENT — dossier mode"))))),IF('04_SCOPE_CLASSIFICATION'!I18="Yes","SCREEN / HANDOFF — provider-side evidence required",IF('04_SCOPE_CLASSIFICATION'!H18="Needs assessment","NEEDS ASSESSMENT — provider role","SCREEN / HANDOFF — identify responsible provider"))),IF('04_SCOPE_CLASSIFICATION'!O18="Needs assessment","NEEDS ASSESSMENT","NOT APPLICABLE")))</f>
        <v/>
      </c>
      <c r="I232" s="8" t="inlineStr">
        <is>
          <t>Provider-side high-risk pack; deployer uses handoff/provider evidence.</t>
        </is>
      </c>
      <c r="J232" s="8" t="inlineStr">
        <is>
          <t>Article 10</t>
        </is>
      </c>
      <c r="K232" s="8" t="inlineStr">
        <is>
          <t>AZComply_Data_Governance_Control_Workbook_2026-09-04.xlsx</t>
        </is>
      </c>
      <c r="L232" s="131" t="str"/>
      <c r="M232" s="131" t="inlineStr">
        <is>
          <t>Not started</t>
        </is>
      </c>
      <c r="N232" s="131" t="str"/>
      <c r="O232" s="131" t="str"/>
      <c r="P232" s="131" t="n"/>
      <c r="Q232" s="131" t="n"/>
      <c r="R232" s="136">
        <f>IF(B232="","",IF(OR(LEFT(H232,8)="REQUIRED",LEFT(H232,6)="SHARED"),IF(L232="","MISSING — pack instance ID",IF(P232="","MISSING — pack instance reference",IF(OR(H232="REQUIRED — component-scoped",LEFT(H232,6)="SHARED"),IF(Q232="","MISSING — explicit covered-object list",IF(ISNUMBER(SEARCH(B232,Q232)),"COVERED — exact shared/component route","MISSING — object not named in covered-object list")),IF(COUNTIF($L$5:$L$2000,L232)&gt;1,"BLOCK — duplicate instance ID on non-shared route","COVERED — exact route")))),IF(OR(LEFT(H232,18)="SCREEN / HANDOFF",LEFT(H232,11)="CONDITIONAL",LEFT(H232,5)="BLOCK"),"HANDOFF / CONDITIONAL — no instance coverage claim",IF(LEFT(H232,16)="NEEDS ASSESSMENT","NEEDS ASSESSMENT","N/A"))))</f>
        <v/>
      </c>
      <c r="S232" s="136">
        <f>IF(OR(B232="",F232=""),"",B232&amp;"|"&amp;F232)</f>
        <v/>
      </c>
    </row>
    <row r="233">
      <c r="A233" s="8" t="inlineStr">
        <is>
          <t>GR-0229</t>
        </is>
      </c>
      <c r="B233" s="8">
        <f>'04_SCOPE_CLASSIFICATION'!A18</f>
        <v/>
      </c>
      <c r="C233" s="8">
        <f>'04_SCOPE_CLASSIFICATION'!B18</f>
        <v/>
      </c>
      <c r="D233" s="8">
        <f>'04_SCOPE_CLASSIFICATION'!D18</f>
        <v/>
      </c>
      <c r="E233" s="8">
        <f>'04_SCOPE_CLASSIFICATION'!E18</f>
        <v/>
      </c>
      <c r="F233" s="8" t="inlineStr">
        <is>
          <t>AZC-TECH</t>
        </is>
      </c>
      <c r="G233" s="8" t="inlineStr">
        <is>
          <t>Technical Documentation</t>
        </is>
      </c>
      <c r="H233" s="8">
        <f>IF('04_SCOPE_CLASSIFICATION'!B18="","NOT CONFIGURED",IF(OR('04_SCOPE_CLASSIFICATION'!O18="High-risk — Annex III",'04_SCOPE_CLASSIFICATION'!O18="High-risk — Annex I"),IF('04_SCOPE_CLASSIFICATION'!H18="Yes",IF(E233="Parent dossier","REQUIRED — parent dossier",IF(E233="Separate dossier","REQUIRED — separate object",IF(E233="Component-scoped controls","REQUIRED — component-scoped",IF(E233="Shared parent controls","SHARED — parent dossier",IF(E233="Not separately assessed","SCREEN / HANDOFF — confirm parent coverage","NEEDS ASSESSMENT — dossier mode"))))),IF('04_SCOPE_CLASSIFICATION'!I18="Yes","SCREEN / HANDOFF — provider-side evidence required",IF('04_SCOPE_CLASSIFICATION'!H18="Needs assessment","NEEDS ASSESSMENT — provider role","SCREEN / HANDOFF — identify responsible provider"))),IF('04_SCOPE_CLASSIFICATION'!O18="Needs assessment","NEEDS ASSESSMENT","NOT APPLICABLE")))</f>
        <v/>
      </c>
      <c r="I233" s="8" t="inlineStr">
        <is>
          <t>Provider-side high-risk pack; deployer uses handoff/provider evidence.</t>
        </is>
      </c>
      <c r="J233" s="8" t="inlineStr">
        <is>
          <t>Article 11 / Annex IV</t>
        </is>
      </c>
      <c r="K233" s="8" t="inlineStr">
        <is>
          <t>AZComply_Technical_Documentation_Control_Workbook_2026-09-04.xlsx</t>
        </is>
      </c>
      <c r="L233" s="131" t="str"/>
      <c r="M233" s="131" t="inlineStr">
        <is>
          <t>Not started</t>
        </is>
      </c>
      <c r="N233" s="131" t="str"/>
      <c r="O233" s="131" t="str"/>
      <c r="P233" s="131" t="n"/>
      <c r="Q233" s="131" t="n"/>
      <c r="R233" s="136">
        <f>IF(B233="","",IF(OR(LEFT(H233,8)="REQUIRED",LEFT(H233,6)="SHARED"),IF(L233="","MISSING — pack instance ID",IF(P233="","MISSING — pack instance reference",IF(OR(H233="REQUIRED — component-scoped",LEFT(H233,6)="SHARED"),IF(Q233="","MISSING — explicit covered-object list",IF(ISNUMBER(SEARCH(B233,Q233)),"COVERED — exact shared/component route","MISSING — object not named in covered-object list")),IF(COUNTIF($L$5:$L$2000,L233)&gt;1,"BLOCK — duplicate instance ID on non-shared route","COVERED — exact route")))),IF(OR(LEFT(H233,18)="SCREEN / HANDOFF",LEFT(H233,11)="CONDITIONAL",LEFT(H233,5)="BLOCK"),"HANDOFF / CONDITIONAL — no instance coverage claim",IF(LEFT(H233,16)="NEEDS ASSESSMENT","NEEDS ASSESSMENT","N/A"))))</f>
        <v/>
      </c>
      <c r="S233" s="136">
        <f>IF(OR(B233="",F233=""),"",B233&amp;"|"&amp;F233)</f>
        <v/>
      </c>
    </row>
    <row r="234">
      <c r="A234" s="8" t="inlineStr">
        <is>
          <t>GR-0230</t>
        </is>
      </c>
      <c r="B234" s="8">
        <f>'04_SCOPE_CLASSIFICATION'!A18</f>
        <v/>
      </c>
      <c r="C234" s="8">
        <f>'04_SCOPE_CLASSIFICATION'!B18</f>
        <v/>
      </c>
      <c r="D234" s="8">
        <f>'04_SCOPE_CLASSIFICATION'!D18</f>
        <v/>
      </c>
      <c r="E234" s="8">
        <f>'04_SCOPE_CLASSIFICATION'!E18</f>
        <v/>
      </c>
      <c r="F234" s="8" t="inlineStr">
        <is>
          <t>AZC-QMS</t>
        </is>
      </c>
      <c r="G234" s="8" t="inlineStr">
        <is>
          <t>Quality Management System</t>
        </is>
      </c>
      <c r="H234" s="8">
        <f>IF('04_SCOPE_CLASSIFICATION'!B18="","NOT CONFIGURED",IF(OR('04_SCOPE_CLASSIFICATION'!O18="High-risk — Annex III",'04_SCOPE_CLASSIFICATION'!O18="High-risk — Annex I"),IF('04_SCOPE_CLASSIFICATION'!H18="Yes",IF(E234="Parent dossier","REQUIRED — parent dossier",IF(E234="Separate dossier","REQUIRED — separate object",IF(E234="Component-scoped controls","REQUIRED — component-scoped",IF(E234="Shared parent controls","SHARED — parent dossier",IF(E234="Not separately assessed","SCREEN / HANDOFF — confirm parent coverage","NEEDS ASSESSMENT — dossier mode"))))),IF('04_SCOPE_CLASSIFICATION'!I18="Yes","SCREEN / HANDOFF — provider-side evidence required",IF('04_SCOPE_CLASSIFICATION'!H18="Needs assessment","NEEDS ASSESSMENT — provider role","SCREEN / HANDOFF — identify responsible provider"))),IF('04_SCOPE_CLASSIFICATION'!O18="Needs assessment","NEEDS ASSESSMENT","NOT APPLICABLE")))</f>
        <v/>
      </c>
      <c r="I234" s="8" t="inlineStr">
        <is>
          <t>Provider-side high-risk pack; deployer uses handoff/provider evidence.</t>
        </is>
      </c>
      <c r="J234" s="8" t="inlineStr">
        <is>
          <t>Article 17</t>
        </is>
      </c>
      <c r="K234" s="8" t="inlineStr">
        <is>
          <t>AZComply_Quality_Management_System_Control_Workbook_2026-09-04.xlsx</t>
        </is>
      </c>
      <c r="L234" s="131" t="str"/>
      <c r="M234" s="131" t="inlineStr">
        <is>
          <t>Not started</t>
        </is>
      </c>
      <c r="N234" s="131" t="str"/>
      <c r="O234" s="131" t="str"/>
      <c r="P234" s="131" t="n"/>
      <c r="Q234" s="131" t="n"/>
      <c r="R234" s="136">
        <f>IF(B234="","",IF(OR(LEFT(H234,8)="REQUIRED",LEFT(H234,6)="SHARED"),IF(L234="","MISSING — pack instance ID",IF(P234="","MISSING — pack instance reference",IF(OR(H234="REQUIRED — component-scoped",LEFT(H234,6)="SHARED"),IF(Q234="","MISSING — explicit covered-object list",IF(ISNUMBER(SEARCH(B234,Q234)),"COVERED — exact shared/component route","MISSING — object not named in covered-object list")),IF(COUNTIF($L$5:$L$2000,L234)&gt;1,"BLOCK — duplicate instance ID on non-shared route","COVERED — exact route")))),IF(OR(LEFT(H234,18)="SCREEN / HANDOFF",LEFT(H234,11)="CONDITIONAL",LEFT(H234,5)="BLOCK"),"HANDOFF / CONDITIONAL — no instance coverage claim",IF(LEFT(H234,16)="NEEDS ASSESSMENT","NEEDS ASSESSMENT","N/A"))))</f>
        <v/>
      </c>
      <c r="S234" s="136">
        <f>IF(OR(B234="",F234=""),"",B234&amp;"|"&amp;F234)</f>
        <v/>
      </c>
    </row>
    <row r="235">
      <c r="A235" s="8" t="inlineStr">
        <is>
          <t>GR-0231</t>
        </is>
      </c>
      <c r="B235" s="8">
        <f>'04_SCOPE_CLASSIFICATION'!A18</f>
        <v/>
      </c>
      <c r="C235" s="8">
        <f>'04_SCOPE_CLASSIFICATION'!B18</f>
        <v/>
      </c>
      <c r="D235" s="8">
        <f>'04_SCOPE_CLASSIFICATION'!D18</f>
        <v/>
      </c>
      <c r="E235" s="8">
        <f>'04_SCOPE_CLASSIFICATION'!E18</f>
        <v/>
      </c>
      <c r="F235" s="8" t="inlineStr">
        <is>
          <t>AZC-ARS</t>
        </is>
      </c>
      <c r="G235" s="8" t="inlineStr">
        <is>
          <t>Accuracy, Robustness &amp; Cybersecurity</t>
        </is>
      </c>
      <c r="H235" s="8">
        <f>IF('04_SCOPE_CLASSIFICATION'!B18="","NOT CONFIGURED",IF(OR('04_SCOPE_CLASSIFICATION'!O18="High-risk — Annex III",'04_SCOPE_CLASSIFICATION'!O18="High-risk — Annex I"),IF('04_SCOPE_CLASSIFICATION'!H18="Yes",IF(E235="Parent dossier","REQUIRED — parent dossier",IF(E235="Separate dossier","REQUIRED — separate object",IF(E235="Component-scoped controls","REQUIRED — component-scoped",IF(E235="Shared parent controls","SHARED — parent dossier",IF(E235="Not separately assessed","SCREEN / HANDOFF — confirm parent coverage","NEEDS ASSESSMENT — dossier mode"))))),IF('04_SCOPE_CLASSIFICATION'!I18="Yes","SCREEN / HANDOFF — provider-side evidence required",IF('04_SCOPE_CLASSIFICATION'!H18="Needs assessment","NEEDS ASSESSMENT — provider role","SCREEN / HANDOFF — identify responsible provider"))),IF('04_SCOPE_CLASSIFICATION'!O18="Needs assessment","NEEDS ASSESSMENT","NOT APPLICABLE")))</f>
        <v/>
      </c>
      <c r="I235" s="8" t="inlineStr">
        <is>
          <t>Provider-side high-risk pack; deployer uses handoff/provider evidence.</t>
        </is>
      </c>
      <c r="J235" s="8" t="inlineStr">
        <is>
          <t>Article 15</t>
        </is>
      </c>
      <c r="K235" s="8" t="inlineStr">
        <is>
          <t>AZComply_Accuracy_Robustness_Cybersecurity_Control_Workbook_2026-09-04.xlsx</t>
        </is>
      </c>
      <c r="L235" s="131" t="str"/>
      <c r="M235" s="131" t="inlineStr">
        <is>
          <t>Not started</t>
        </is>
      </c>
      <c r="N235" s="131" t="str"/>
      <c r="O235" s="131" t="str"/>
      <c r="P235" s="131" t="n"/>
      <c r="Q235" s="131" t="n"/>
      <c r="R235" s="136">
        <f>IF(B235="","",IF(OR(LEFT(H235,8)="REQUIRED",LEFT(H235,6)="SHARED"),IF(L235="","MISSING — pack instance ID",IF(P235="","MISSING — pack instance reference",IF(OR(H235="REQUIRED — component-scoped",LEFT(H235,6)="SHARED"),IF(Q235="","MISSING — explicit covered-object list",IF(ISNUMBER(SEARCH(B235,Q235)),"COVERED — exact shared/component route","MISSING — object not named in covered-object list")),IF(COUNTIF($L$5:$L$2000,L235)&gt;1,"BLOCK — duplicate instance ID on non-shared route","COVERED — exact route")))),IF(OR(LEFT(H235,18)="SCREEN / HANDOFF",LEFT(H235,11)="CONDITIONAL",LEFT(H235,5)="BLOCK"),"HANDOFF / CONDITIONAL — no instance coverage claim",IF(LEFT(H235,16)="NEEDS ASSESSMENT","NEEDS ASSESSMENT","N/A"))))</f>
        <v/>
      </c>
      <c r="S235" s="136">
        <f>IF(OR(B235="",F235=""),"",B235&amp;"|"&amp;F235)</f>
        <v/>
      </c>
    </row>
    <row r="236">
      <c r="A236" s="8" t="inlineStr">
        <is>
          <t>GR-0232</t>
        </is>
      </c>
      <c r="B236" s="8">
        <f>'04_SCOPE_CLASSIFICATION'!A18</f>
        <v/>
      </c>
      <c r="C236" s="8">
        <f>'04_SCOPE_CLASSIFICATION'!B18</f>
        <v/>
      </c>
      <c r="D236" s="8">
        <f>'04_SCOPE_CLASSIFICATION'!D18</f>
        <v/>
      </c>
      <c r="E236" s="8">
        <f>'04_SCOPE_CLASSIFICATION'!E18</f>
        <v/>
      </c>
      <c r="F236" s="8" t="inlineStr">
        <is>
          <t>AZC-LOG</t>
        </is>
      </c>
      <c r="G236" s="8" t="inlineStr">
        <is>
          <t>Logging &amp; Record-Keeping</t>
        </is>
      </c>
      <c r="H236" s="8">
        <f>IF('04_SCOPE_CLASSIFICATION'!B18="","NOT CONFIGURED",IF(AND(OR('04_SCOPE_CLASSIFICATION'!O18="High-risk — Annex III",'04_SCOPE_CLASSIFICATION'!O18="High-risk — Annex I"),OR('04_SCOPE_CLASSIFICATION'!H18="Yes",'04_SCOPE_CLASSIFICATION'!I18="Yes")),IF(E236="Parent dossier","REQUIRED — parent dossier",IF(E236="Separate dossier","REQUIRED — separate object",IF(E236="Component-scoped controls","REQUIRED — component-scoped",IF(E236="Shared parent controls","SHARED — parent dossier",IF(E236="Not separately assessed","SCREEN / HANDOFF — confirm parent coverage","NEEDS ASSESSMENT — dossier mode"))))),IF('04_SCOPE_CLASSIFICATION'!O18="Needs assessment","NEEDS ASSESSMENT","NOT APPLICABLE")))</f>
        <v/>
      </c>
      <c r="I236" s="8" t="inlineStr">
        <is>
          <t>High-risk logging spans provider/deployer roles.</t>
        </is>
      </c>
      <c r="J236" s="8" t="inlineStr">
        <is>
          <t>Articles 12,19,26</t>
        </is>
      </c>
      <c r="K236" s="8" t="inlineStr">
        <is>
          <t>AZComply_Logging_Record_Keeping_Control_Workbook_2026-09-05.xlsx</t>
        </is>
      </c>
      <c r="L236" s="131" t="str"/>
      <c r="M236" s="131" t="inlineStr">
        <is>
          <t>Not started</t>
        </is>
      </c>
      <c r="N236" s="131" t="str"/>
      <c r="O236" s="131" t="str"/>
      <c r="P236" s="131" t="n"/>
      <c r="Q236" s="131" t="n"/>
      <c r="R236" s="136">
        <f>IF(B236="","",IF(OR(LEFT(H236,8)="REQUIRED",LEFT(H236,6)="SHARED"),IF(L236="","MISSING — pack instance ID",IF(P236="","MISSING — pack instance reference",IF(OR(H236="REQUIRED — component-scoped",LEFT(H236,6)="SHARED"),IF(Q236="","MISSING — explicit covered-object list",IF(ISNUMBER(SEARCH(B236,Q236)),"COVERED — exact shared/component route","MISSING — object not named in covered-object list")),IF(COUNTIF($L$5:$L$2000,L236)&gt;1,"BLOCK — duplicate instance ID on non-shared route","COVERED — exact route")))),IF(OR(LEFT(H236,18)="SCREEN / HANDOFF",LEFT(H236,11)="CONDITIONAL",LEFT(H236,5)="BLOCK"),"HANDOFF / CONDITIONAL — no instance coverage claim",IF(LEFT(H236,16)="NEEDS ASSESSMENT","NEEDS ASSESSMENT","N/A"))))</f>
        <v/>
      </c>
      <c r="S236" s="136">
        <f>IF(OR(B236="",F236=""),"",B236&amp;"|"&amp;F236)</f>
        <v/>
      </c>
    </row>
    <row r="237">
      <c r="A237" s="8" t="inlineStr">
        <is>
          <t>GR-0233</t>
        </is>
      </c>
      <c r="B237" s="8">
        <f>'04_SCOPE_CLASSIFICATION'!A18</f>
        <v/>
      </c>
      <c r="C237" s="8">
        <f>'04_SCOPE_CLASSIFICATION'!B18</f>
        <v/>
      </c>
      <c r="D237" s="8">
        <f>'04_SCOPE_CLASSIFICATION'!D18</f>
        <v/>
      </c>
      <c r="E237" s="8">
        <f>'04_SCOPE_CLASSIFICATION'!E18</f>
        <v/>
      </c>
      <c r="F237" s="8" t="inlineStr">
        <is>
          <t>AZC-TRAIN</t>
        </is>
      </c>
      <c r="G237" s="8" t="inlineStr">
        <is>
          <t>AI Literacy, Training &amp; Competence</t>
        </is>
      </c>
      <c r="H237" s="8">
        <f>IF('04_SCOPE_CLASSIFICATION'!B18="","NOT CONFIGURED",IF('04_SCOPE_CLASSIFICATION'!W18="Required",IF(E237="Parent dossier","REQUIRED — parent dossier",IF(E237="Separate dossier","REQUIRED — separate object",IF(E237="Component-scoped controls","REQUIRED — component-scoped",IF(E237="Shared parent controls","SHARED — parent dossier",IF(E237="Not separately assessed","SCREEN / HANDOFF — confirm parent coverage","NEEDS ASSESSMENT — dossier mode"))))),IF('04_SCOPE_CLASSIFICATION'!W18="Needs assessment","NEEDS ASSESSMENT","NOT APPLICABLE")))</f>
        <v/>
      </c>
      <c r="I237" s="8" t="inlineStr">
        <is>
          <t>Article 4 / high-risk oversight training.</t>
        </is>
      </c>
      <c r="J237" s="8" t="inlineStr">
        <is>
          <t>Articles 4,26(2)</t>
        </is>
      </c>
      <c r="K237" s="8" t="inlineStr">
        <is>
          <t>AZComply_AI_Literacy_Training_Competence_Control_Workbook_2026-09-05.xlsx</t>
        </is>
      </c>
      <c r="L237" s="131" t="str"/>
      <c r="M237" s="131" t="inlineStr">
        <is>
          <t>Not started</t>
        </is>
      </c>
      <c r="N237" s="131" t="str"/>
      <c r="O237" s="131" t="str"/>
      <c r="P237" s="131" t="n"/>
      <c r="Q237" s="131" t="n"/>
      <c r="R237" s="136">
        <f>IF(B237="","",IF(OR(LEFT(H237,8)="REQUIRED",LEFT(H237,6)="SHARED"),IF(L237="","MISSING — pack instance ID",IF(P237="","MISSING — pack instance reference",IF(OR(H237="REQUIRED — component-scoped",LEFT(H237,6)="SHARED"),IF(Q237="","MISSING — explicit covered-object list",IF(ISNUMBER(SEARCH(B237,Q237)),"COVERED — exact shared/component route","MISSING — object not named in covered-object list")),IF(COUNTIF($L$5:$L$2000,L237)&gt;1,"BLOCK — duplicate instance ID on non-shared route","COVERED — exact route")))),IF(OR(LEFT(H237,18)="SCREEN / HANDOFF",LEFT(H237,11)="CONDITIONAL",LEFT(H237,5)="BLOCK"),"HANDOFF / CONDITIONAL — no instance coverage claim",IF(LEFT(H237,16)="NEEDS ASSESSMENT","NEEDS ASSESSMENT","N/A"))))</f>
        <v/>
      </c>
      <c r="S237" s="136">
        <f>IF(OR(B237="",F237=""),"",B237&amp;"|"&amp;F237)</f>
        <v/>
      </c>
    </row>
    <row r="238">
      <c r="A238" s="8" t="inlineStr">
        <is>
          <t>GR-0234</t>
        </is>
      </c>
      <c r="B238" s="8">
        <f>'04_SCOPE_CLASSIFICATION'!A18</f>
        <v/>
      </c>
      <c r="C238" s="8">
        <f>'04_SCOPE_CLASSIFICATION'!B18</f>
        <v/>
      </c>
      <c r="D238" s="8">
        <f>'04_SCOPE_CLASSIFICATION'!D18</f>
        <v/>
      </c>
      <c r="E238" s="8">
        <f>'04_SCOPE_CLASSIFICATION'!E18</f>
        <v/>
      </c>
      <c r="F238" s="8" t="inlineStr">
        <is>
          <t>AZC-FRIA</t>
        </is>
      </c>
      <c r="G238" s="8" t="inlineStr">
        <is>
          <t>Fundamental Rights Impact Assessment</t>
        </is>
      </c>
      <c r="H238" s="8">
        <f>IF('04_SCOPE_CLASSIFICATION'!B18="","NOT CONFIGURED",IF('04_SCOPE_CLASSIFICATION'!S18="Required",IF(E238="Parent dossier","REQUIRED — parent dossier",IF(E238="Separate dossier","REQUIRED — separate object",IF(E238="Component-scoped controls","REQUIRED — component-scoped",IF(E238="Shared parent controls","SHARED — parent dossier",IF(E238="Not separately assessed","SCREEN / HANDOFF — confirm parent coverage","NEEDS ASSESSMENT — dossier mode"))))),IF('04_SCOPE_CLASSIFICATION'!S18="Potentially reusable / exempt route","CONDITIONAL — reuse/exemption review",IF('04_SCOPE_CLASSIFICATION'!S18="Needs assessment","NEEDS ASSESSMENT","NOT APPLICABLE"))))</f>
        <v/>
      </c>
      <c r="I238" s="8" t="inlineStr">
        <is>
          <t>FRIA use/deployer route.</t>
        </is>
      </c>
      <c r="J238" s="8" t="inlineStr">
        <is>
          <t>Article 27 / Art.5(2)</t>
        </is>
      </c>
      <c r="K238" s="8" t="inlineStr">
        <is>
          <t>AZComply_Fundamental_Rights_Impact_Assessment_Control_Workbook_2026-09-05.xlsx</t>
        </is>
      </c>
      <c r="L238" s="131" t="str"/>
      <c r="M238" s="131" t="inlineStr">
        <is>
          <t>Not started</t>
        </is>
      </c>
      <c r="N238" s="131" t="str"/>
      <c r="O238" s="131" t="str"/>
      <c r="P238" s="131" t="n"/>
      <c r="Q238" s="131" t="n"/>
      <c r="R238" s="136">
        <f>IF(B238="","",IF(OR(LEFT(H238,8)="REQUIRED",LEFT(H238,6)="SHARED"),IF(L238="","MISSING — pack instance ID",IF(P238="","MISSING — pack instance reference",IF(OR(H238="REQUIRED — component-scoped",LEFT(H238,6)="SHARED"),IF(Q238="","MISSING — explicit covered-object list",IF(ISNUMBER(SEARCH(B238,Q238)),"COVERED — exact shared/component route","MISSING — object not named in covered-object list")),IF(COUNTIF($L$5:$L$2000,L238)&gt;1,"BLOCK — duplicate instance ID on non-shared route","COVERED — exact route")))),IF(OR(LEFT(H238,18)="SCREEN / HANDOFF",LEFT(H238,11)="CONDITIONAL",LEFT(H238,5)="BLOCK"),"HANDOFF / CONDITIONAL — no instance coverage claim",IF(LEFT(H238,16)="NEEDS ASSESSMENT","NEEDS ASSESSMENT","N/A"))))</f>
        <v/>
      </c>
      <c r="S238" s="136">
        <f>IF(OR(B238="",F238=""),"",B238&amp;"|"&amp;F238)</f>
        <v/>
      </c>
    </row>
    <row r="239">
      <c r="A239" s="8" t="inlineStr">
        <is>
          <t>GR-0235</t>
        </is>
      </c>
      <c r="B239" s="8">
        <f>'04_SCOPE_CLASSIFICATION'!A18</f>
        <v/>
      </c>
      <c r="C239" s="8">
        <f>'04_SCOPE_CLASSIFICATION'!B18</f>
        <v/>
      </c>
      <c r="D239" s="8">
        <f>'04_SCOPE_CLASSIFICATION'!D18</f>
        <v/>
      </c>
      <c r="E239" s="8">
        <f>'04_SCOPE_CLASSIFICATION'!E18</f>
        <v/>
      </c>
      <c r="F239" s="8" t="inlineStr">
        <is>
          <t>AZC-REG</t>
        </is>
      </c>
      <c r="G239" s="8" t="inlineStr">
        <is>
          <t>EU AI Database Registration</t>
        </is>
      </c>
      <c r="H239" s="8">
        <f>IF('04_SCOPE_CLASSIFICATION'!B18="","NOT CONFIGURED",IF(LEFT('04_SCOPE_CLASSIFICATION'!T18,8)="Required",IF(E239="Parent dossier","REQUIRED — parent dossier",IF(E239="Separate dossier","REQUIRED — separate object",IF(E239="Component-scoped controls","REQUIRED — component-scoped",IF(E239="Shared parent controls","SHARED — parent dossier",IF(E239="Not separately assessed","SCREEN / HANDOFF — confirm parent coverage","NEEDS ASSESSMENT — dossier mode"))))),IF('04_SCOPE_CLASSIFICATION'!T18="Needs assessment","NEEDS ASSESSMENT","NOT APPLICABLE")))</f>
        <v/>
      </c>
      <c r="I239" s="8" t="inlineStr">
        <is>
          <t>EU/secure/national registration routing.</t>
        </is>
      </c>
      <c r="J239" s="8" t="inlineStr">
        <is>
          <t>Articles 49,71</t>
        </is>
      </c>
      <c r="K239" s="8" t="inlineStr">
        <is>
          <t>AZComply_EU_AI_Database_Registration_Control_Workbook_2026-09-05.xlsx</t>
        </is>
      </c>
      <c r="L239" s="131" t="str"/>
      <c r="M239" s="131" t="inlineStr">
        <is>
          <t>Not started</t>
        </is>
      </c>
      <c r="N239" s="131" t="str"/>
      <c r="O239" s="131" t="str"/>
      <c r="P239" s="131" t="n"/>
      <c r="Q239" s="131" t="n"/>
      <c r="R239" s="136">
        <f>IF(B239="","",IF(OR(LEFT(H239,8)="REQUIRED",LEFT(H239,6)="SHARED"),IF(L239="","MISSING — pack instance ID",IF(P239="","MISSING — pack instance reference",IF(OR(H239="REQUIRED — component-scoped",LEFT(H239,6)="SHARED"),IF(Q239="","MISSING — explicit covered-object list",IF(ISNUMBER(SEARCH(B239,Q239)),"COVERED — exact shared/component route","MISSING — object not named in covered-object list")),IF(COUNTIF($L$5:$L$2000,L239)&gt;1,"BLOCK — duplicate instance ID on non-shared route","COVERED — exact route")))),IF(OR(LEFT(H239,18)="SCREEN / HANDOFF",LEFT(H239,11)="CONDITIONAL",LEFT(H239,5)="BLOCK"),"HANDOFF / CONDITIONAL — no instance coverage claim",IF(LEFT(H239,16)="NEEDS ASSESSMENT","NEEDS ASSESSMENT","N/A"))))</f>
        <v/>
      </c>
      <c r="S239" s="136">
        <f>IF(OR(B239="",F239=""),"",B239&amp;"|"&amp;F239)</f>
        <v/>
      </c>
    </row>
    <row r="240">
      <c r="A240" s="8" t="inlineStr">
        <is>
          <t>GR-0236</t>
        </is>
      </c>
      <c r="B240" s="8">
        <f>'04_SCOPE_CLASSIFICATION'!A18</f>
        <v/>
      </c>
      <c r="C240" s="8">
        <f>'04_SCOPE_CLASSIFICATION'!B18</f>
        <v/>
      </c>
      <c r="D240" s="8">
        <f>'04_SCOPE_CLASSIFICATION'!D18</f>
        <v/>
      </c>
      <c r="E240" s="8">
        <f>'04_SCOPE_CLASSIFICATION'!E18</f>
        <v/>
      </c>
      <c r="F240" s="8" t="inlineStr">
        <is>
          <t>AZC-PMS</t>
        </is>
      </c>
      <c r="G240" s="8" t="inlineStr">
        <is>
          <t>Post-Market Monitoring</t>
        </is>
      </c>
      <c r="H240" s="8">
        <f>IF('04_SCOPE_CLASSIFICATION'!B18="","NOT CONFIGURED",IF(OR('04_SCOPE_CLASSIFICATION'!O18="High-risk — Annex III",'04_SCOPE_CLASSIFICATION'!O18="High-risk — Annex I"),IF('04_SCOPE_CLASSIFICATION'!H18="Yes",IF(E240="Parent dossier","REQUIRED — parent dossier",IF(E240="Separate dossier","REQUIRED — separate object",IF(E240="Component-scoped controls","REQUIRED — component-scoped",IF(E240="Shared parent controls","SHARED — parent dossier",IF(E240="Not separately assessed","SCREEN / HANDOFF — confirm parent coverage","NEEDS ASSESSMENT — dossier mode"))))),IF('04_SCOPE_CLASSIFICATION'!I18="Yes","SCREEN / HANDOFF — provider-side evidence required",IF('04_SCOPE_CLASSIFICATION'!H18="Needs assessment","NEEDS ASSESSMENT — provider role","SCREEN / HANDOFF — identify responsible provider"))),IF('04_SCOPE_CLASSIFICATION'!O18="Needs assessment","NEEDS ASSESSMENT","NOT APPLICABLE")))</f>
        <v/>
      </c>
      <c r="I240" s="8" t="inlineStr">
        <is>
          <t>Provider-side high-risk pack; deployer uses handoff/provider evidence.</t>
        </is>
      </c>
      <c r="J240" s="8" t="inlineStr">
        <is>
          <t>Article 72</t>
        </is>
      </c>
      <c r="K240" s="8" t="inlineStr">
        <is>
          <t>AZComply_Post_Market_Monitoring_Control_Workbook_2026-09-04.xlsx</t>
        </is>
      </c>
      <c r="L240" s="131" t="str"/>
      <c r="M240" s="131" t="inlineStr">
        <is>
          <t>Not started</t>
        </is>
      </c>
      <c r="N240" s="131" t="str"/>
      <c r="O240" s="131" t="str"/>
      <c r="P240" s="131" t="n"/>
      <c r="Q240" s="131" t="n"/>
      <c r="R240" s="136">
        <f>IF(B240="","",IF(OR(LEFT(H240,8)="REQUIRED",LEFT(H240,6)="SHARED"),IF(L240="","MISSING — pack instance ID",IF(P240="","MISSING — pack instance reference",IF(OR(H240="REQUIRED — component-scoped",LEFT(H240,6)="SHARED"),IF(Q240="","MISSING — explicit covered-object list",IF(ISNUMBER(SEARCH(B240,Q240)),"COVERED — exact shared/component route","MISSING — object not named in covered-object list")),IF(COUNTIF($L$5:$L$2000,L240)&gt;1,"BLOCK — duplicate instance ID on non-shared route","COVERED — exact route")))),IF(OR(LEFT(H240,18)="SCREEN / HANDOFF",LEFT(H240,11)="CONDITIONAL",LEFT(H240,5)="BLOCK"),"HANDOFF / CONDITIONAL — no instance coverage claim",IF(LEFT(H240,16)="NEEDS ASSESSMENT","NEEDS ASSESSMENT","N/A"))))</f>
        <v/>
      </c>
      <c r="S240" s="136">
        <f>IF(OR(B240="",F240=""),"",B240&amp;"|"&amp;F240)</f>
        <v/>
      </c>
    </row>
    <row r="241">
      <c r="A241" s="8" t="inlineStr">
        <is>
          <t>GR-0237</t>
        </is>
      </c>
      <c r="B241" s="8">
        <f>'04_SCOPE_CLASSIFICATION'!A18</f>
        <v/>
      </c>
      <c r="C241" s="8">
        <f>'04_SCOPE_CLASSIFICATION'!B18</f>
        <v/>
      </c>
      <c r="D241" s="8">
        <f>'04_SCOPE_CLASSIFICATION'!D18</f>
        <v/>
      </c>
      <c r="E241" s="8">
        <f>'04_SCOPE_CLASSIFICATION'!E18</f>
        <v/>
      </c>
      <c r="F241" s="8" t="inlineStr">
        <is>
          <t>AZC-SUP</t>
        </is>
      </c>
      <c r="G241" s="8" t="inlineStr">
        <is>
          <t>AI Supply Chain &amp; Value Chain</t>
        </is>
      </c>
      <c r="H241" s="8">
        <f>IF('04_SCOPE_CLASSIFICATION'!B18="","NOT CONFIGURED",IF('04_SCOPE_CLASSIFICATION'!V18="Required",IF(E241="Parent dossier","REQUIRED — parent dossier",IF(E241="Separate dossier","REQUIRED — separate object",IF(E241="Component-scoped controls","REQUIRED — component-scoped",IF(E241="Shared parent controls","SHARED — parent dossier",IF(E241="Not separately assessed","SCREEN / HANDOFF — confirm parent coverage","NEEDS ASSESSMENT — dossier mode"))))),IF('04_SCOPE_CLASSIFICATION'!V18="Screen / handoff","SCREEN / HANDOFF",IF('04_SCOPE_CLASSIFICATION'!V18="Needs assessment","NEEDS ASSESSMENT","NOT APPLICABLE"))))</f>
        <v/>
      </c>
      <c r="I241" s="8" t="inlineStr">
        <is>
          <t>Articles 22–25/value-chain route.</t>
        </is>
      </c>
      <c r="J241" s="8" t="inlineStr">
        <is>
          <t>Articles 22–25</t>
        </is>
      </c>
      <c r="K241" s="8" t="inlineStr">
        <is>
          <t>AZComply_AI_Supply_Chain_Value_Chain_Control_Workbook_2026-09-05.xlsx</t>
        </is>
      </c>
      <c r="L241" s="131" t="str"/>
      <c r="M241" s="131" t="inlineStr">
        <is>
          <t>Not started</t>
        </is>
      </c>
      <c r="N241" s="131" t="str"/>
      <c r="O241" s="131" t="str"/>
      <c r="P241" s="131" t="n"/>
      <c r="Q241" s="131" t="n"/>
      <c r="R241" s="136">
        <f>IF(B241="","",IF(OR(LEFT(H241,8)="REQUIRED",LEFT(H241,6)="SHARED"),IF(L241="","MISSING — pack instance ID",IF(P241="","MISSING — pack instance reference",IF(OR(H241="REQUIRED — component-scoped",LEFT(H241,6)="SHARED"),IF(Q241="","MISSING — explicit covered-object list",IF(ISNUMBER(SEARCH(B241,Q241)),"COVERED — exact shared/component route","MISSING — object not named in covered-object list")),IF(COUNTIF($L$5:$L$2000,L241)&gt;1,"BLOCK — duplicate instance ID on non-shared route","COVERED — exact route")))),IF(OR(LEFT(H241,18)="SCREEN / HANDOFF",LEFT(H241,11)="CONDITIONAL",LEFT(H241,5)="BLOCK"),"HANDOFF / CONDITIONAL — no instance coverage claim",IF(LEFT(H241,16)="NEEDS ASSESSMENT","NEEDS ASSESSMENT","N/A"))))</f>
        <v/>
      </c>
      <c r="S241" s="136">
        <f>IF(OR(B241="",F241=""),"",B241&amp;"|"&amp;F241)</f>
        <v/>
      </c>
    </row>
    <row r="242">
      <c r="A242" s="8" t="inlineStr">
        <is>
          <t>GR-0238</t>
        </is>
      </c>
      <c r="B242" s="8">
        <f>'04_SCOPE_CLASSIFICATION'!A18</f>
        <v/>
      </c>
      <c r="C242" s="8">
        <f>'04_SCOPE_CLASSIFICATION'!B18</f>
        <v/>
      </c>
      <c r="D242" s="8">
        <f>'04_SCOPE_CLASSIFICATION'!D18</f>
        <v/>
      </c>
      <c r="E242" s="8">
        <f>'04_SCOPE_CLASSIFICATION'!E18</f>
        <v/>
      </c>
      <c r="F242" s="8" t="inlineStr">
        <is>
          <t>AZC-GPAI</t>
        </is>
      </c>
      <c r="G242" s="8" t="inlineStr">
        <is>
          <t>GPAI Model Compliance</t>
        </is>
      </c>
      <c r="H242" s="8">
        <f>IF('04_SCOPE_CLASSIFICATION'!B18="","NOT CONFIGURED",IF(OR('04_SCOPE_CLASSIFICATION'!U18="Ordinary GPAI provider",'04_SCOPE_CLASSIFICATION'!U18="Systemic-risk GPAI provider"),IF('04_SCOPE_CLASSIFICATION'!H18="Yes",IF(E242="Parent dossier","REQUIRED — parent dossier",IF(E242="Separate dossier","REQUIRED — separate object",IF(E242="Component-scoped controls","REQUIRED — component-scoped",IF(E242="Shared parent controls","SHARED — parent dossier",IF(E242="Not separately assessed","SCREEN / HANDOFF — confirm parent coverage","NEEDS ASSESSMENT — dossier mode"))))),"SCREEN / HANDOFF — external GPAI provider obligations"),IF('04_SCOPE_CLASSIFICATION'!U18="GPAI model used / external provider handoff","SCREEN / HANDOFF — model-provider evidence",IF('04_SCOPE_CLASSIFICATION'!U18="Needs assessment","NEEDS ASSESSMENT","NOT APPLICABLE"))))</f>
        <v/>
      </c>
      <c r="I242" s="8" t="inlineStr">
        <is>
          <t>GPAI provider vs downstream handoff.</t>
        </is>
      </c>
      <c r="J242" s="8" t="inlineStr">
        <is>
          <t>Articles 51–55</t>
        </is>
      </c>
      <c r="K242" s="8" t="inlineStr">
        <is>
          <t>AZComply_GPAI_Model_Compliance_Control_Workbook_2026-09-05.xlsx</t>
        </is>
      </c>
      <c r="L242" s="131" t="str"/>
      <c r="M242" s="131" t="inlineStr">
        <is>
          <t>Not started</t>
        </is>
      </c>
      <c r="N242" s="131" t="str"/>
      <c r="O242" s="131" t="str"/>
      <c r="P242" s="131" t="n"/>
      <c r="Q242" s="131" t="n"/>
      <c r="R242" s="136">
        <f>IF(B242="","",IF(OR(LEFT(H242,8)="REQUIRED",LEFT(H242,6)="SHARED"),IF(L242="","MISSING — pack instance ID",IF(P242="","MISSING — pack instance reference",IF(OR(H242="REQUIRED — component-scoped",LEFT(H242,6)="SHARED"),IF(Q242="","MISSING — explicit covered-object list",IF(ISNUMBER(SEARCH(B242,Q242)),"COVERED — exact shared/component route","MISSING — object not named in covered-object list")),IF(COUNTIF($L$5:$L$2000,L242)&gt;1,"BLOCK — duplicate instance ID on non-shared route","COVERED — exact route")))),IF(OR(LEFT(H242,18)="SCREEN / HANDOFF",LEFT(H242,11)="CONDITIONAL",LEFT(H242,5)="BLOCK"),"HANDOFF / CONDITIONAL — no instance coverage claim",IF(LEFT(H242,16)="NEEDS ASSESSMENT","NEEDS ASSESSMENT","N/A"))))</f>
        <v/>
      </c>
      <c r="S242" s="136">
        <f>IF(OR(B242="",F242=""),"",B242&amp;"|"&amp;F242)</f>
        <v/>
      </c>
    </row>
    <row r="243">
      <c r="A243" s="8" t="inlineStr">
        <is>
          <t>GR-0239</t>
        </is>
      </c>
      <c r="B243" s="8">
        <f>'04_SCOPE_CLASSIFICATION'!A19</f>
        <v/>
      </c>
      <c r="C243" s="8">
        <f>'04_SCOPE_CLASSIFICATION'!B19</f>
        <v/>
      </c>
      <c r="D243" s="8">
        <f>'04_SCOPE_CLASSIFICATION'!D19</f>
        <v/>
      </c>
      <c r="E243" s="8">
        <f>'04_SCOPE_CLASSIFICATION'!E19</f>
        <v/>
      </c>
      <c r="F243" s="8" t="inlineStr">
        <is>
          <t>AZC-CLS</t>
        </is>
      </c>
      <c r="G243" s="8" t="inlineStr">
        <is>
          <t>AI System Classification Decision</t>
        </is>
      </c>
      <c r="H243" s="8">
        <f>IF('04_SCOPE_CLASSIFICATION'!B19="","NOT CONFIGURED",IF('04_SCOPE_CLASSIFICATION'!D19="Needs assessment","NEEDS ASSESSMENT — regulatory object status",IF(OR('04_SCOPE_CLASSIFICATION'!D19="Separate AI system",'04_SCOPE_CLASSIFICATION'!D19="GPAI model"),IF(E243="Parent dossier","REQUIRED — parent dossier",IF(E243="Separate dossier","REQUIRED — separate object",IF(E243="Component-scoped controls","REQUIRED — component-scoped",IF(E243="Shared parent controls","SHARED — parent dossier",IF(E243="Not separately assessed","SCREEN / HANDOFF — confirm parent coverage","NEEDS ASSESSMENT — dossier mode"))))),IF('04_SCOPE_CLASSIFICATION'!D19="AI component within parent","SCREEN / HANDOFF — classify component within parent context",IF('04_SCOPE_CLASSIFICATION'!D19="Non-AI component","NOT APPLICABLE","NEEDS ASSESSMENT")))))</f>
        <v/>
      </c>
      <c r="I243" s="8" t="inlineStr">
        <is>
          <t>Classification/scope screen for each material object.</t>
        </is>
      </c>
      <c r="J243" s="8" t="inlineStr">
        <is>
          <t>Art.2/3/5/6; Annex I/III</t>
        </is>
      </c>
      <c r="K243" s="8" t="inlineStr">
        <is>
          <t>AZComply_AI_System_Classification_Decision_Workbook_UPDATED_2026-09-04.xlsx</t>
        </is>
      </c>
      <c r="L243" s="131" t="str"/>
      <c r="M243" s="131" t="inlineStr">
        <is>
          <t>Not started</t>
        </is>
      </c>
      <c r="N243" s="131" t="str"/>
      <c r="O243" s="131" t="str"/>
      <c r="P243" s="131" t="n"/>
      <c r="Q243" s="131" t="n"/>
      <c r="R243" s="136">
        <f>IF(B243="","",IF(OR(LEFT(H243,8)="REQUIRED",LEFT(H243,6)="SHARED"),IF(L243="","MISSING — pack instance ID",IF(P243="","MISSING — pack instance reference",IF(OR(H243="REQUIRED — component-scoped",LEFT(H243,6)="SHARED"),IF(Q243="","MISSING — explicit covered-object list",IF(ISNUMBER(SEARCH(B243,Q243)),"COVERED — exact shared/component route","MISSING — object not named in covered-object list")),IF(COUNTIF($L$5:$L$2000,L243)&gt;1,"BLOCK — duplicate instance ID on non-shared route","COVERED — exact route")))),IF(OR(LEFT(H243,18)="SCREEN / HANDOFF",LEFT(H243,11)="CONDITIONAL",LEFT(H243,5)="BLOCK"),"HANDOFF / CONDITIONAL — no instance coverage claim",IF(LEFT(H243,16)="NEEDS ASSESSMENT","NEEDS ASSESSMENT","N/A"))))</f>
        <v/>
      </c>
      <c r="S243" s="136">
        <f>IF(OR(B243="",F243=""),"",B243&amp;"|"&amp;F243)</f>
        <v/>
      </c>
    </row>
    <row r="244">
      <c r="A244" s="8" t="inlineStr">
        <is>
          <t>GR-0240</t>
        </is>
      </c>
      <c r="B244" s="8">
        <f>'04_SCOPE_CLASSIFICATION'!A19</f>
        <v/>
      </c>
      <c r="C244" s="8">
        <f>'04_SCOPE_CLASSIFICATION'!B19</f>
        <v/>
      </c>
      <c r="D244" s="8">
        <f>'04_SCOPE_CLASSIFICATION'!D19</f>
        <v/>
      </c>
      <c r="E244" s="8">
        <f>'04_SCOPE_CLASSIFICATION'!E19</f>
        <v/>
      </c>
      <c r="F244" s="8" t="inlineStr">
        <is>
          <t>AZC-A5</t>
        </is>
      </c>
      <c r="G244" s="8" t="inlineStr">
        <is>
          <t>Article 5 Prohibited Practices</t>
        </is>
      </c>
      <c r="H244" s="8">
        <f>IF('04_SCOPE_CLASSIFICATION'!B19="","NOT CONFIGURED",IF('04_SCOPE_CLASSIFICATION'!F19="No","NOT APPLICABLE — not AI system",IF('04_SCOPE_CLASSIFICATION'!N19="Needs assessment","NEEDS ASSESSMENT — Article 5 screen",IF(OR('04_SCOPE_CLASSIFICATION'!N19="Potential prohibited-practice route",'04_SCOPE_CLASSIFICATION'!N19="Future Article 5 transition route"),"BLOCK / HANDOFF — Article 5 route",IF('04_SCOPE_CLASSIFICATION'!N19="No current Article 5 trigger","SCREEN COMPLETE — no current trigger","NOT APPLICABLE")))))</f>
        <v/>
      </c>
      <c r="I244" s="8" t="inlineStr">
        <is>
          <t>Article 5 gate; component positive route escalates to parent.</t>
        </is>
      </c>
      <c r="J244" s="8" t="inlineStr">
        <is>
          <t>Article 5</t>
        </is>
      </c>
      <c r="K244" s="8" t="inlineStr">
        <is>
          <t>AZComply_Article5_Prohibited_Practices_Control_Workbook_2026-09-04.xlsx</t>
        </is>
      </c>
      <c r="L244" s="131" t="str"/>
      <c r="M244" s="131" t="inlineStr">
        <is>
          <t>Not started</t>
        </is>
      </c>
      <c r="N244" s="131" t="str"/>
      <c r="O244" s="131" t="str"/>
      <c r="P244" s="131" t="n"/>
      <c r="Q244" s="131" t="n"/>
      <c r="R244" s="136">
        <f>IF(B244="","",IF(OR(LEFT(H244,8)="REQUIRED",LEFT(H244,6)="SHARED"),IF(L244="","MISSING — pack instance ID",IF(P244="","MISSING — pack instance reference",IF(OR(H244="REQUIRED — component-scoped",LEFT(H244,6)="SHARED"),IF(Q244="","MISSING — explicit covered-object list",IF(ISNUMBER(SEARCH(B244,Q244)),"COVERED — exact shared/component route","MISSING — object not named in covered-object list")),IF(COUNTIF($L$5:$L$2000,L244)&gt;1,"BLOCK — duplicate instance ID on non-shared route","COVERED — exact route")))),IF(OR(LEFT(H244,18)="SCREEN / HANDOFF",LEFT(H244,11)="CONDITIONAL",LEFT(H244,5)="BLOCK"),"HANDOFF / CONDITIONAL — no instance coverage claim",IF(LEFT(H244,16)="NEEDS ASSESSMENT","NEEDS ASSESSMENT","N/A"))))</f>
        <v/>
      </c>
      <c r="S244" s="136">
        <f>IF(OR(B244="",F244=""),"",B244&amp;"|"&amp;F244)</f>
        <v/>
      </c>
    </row>
    <row r="245">
      <c r="A245" s="8" t="inlineStr">
        <is>
          <t>GR-0241</t>
        </is>
      </c>
      <c r="B245" s="8">
        <f>'04_SCOPE_CLASSIFICATION'!A19</f>
        <v/>
      </c>
      <c r="C245" s="8">
        <f>'04_SCOPE_CLASSIFICATION'!B19</f>
        <v/>
      </c>
      <c r="D245" s="8">
        <f>'04_SCOPE_CLASSIFICATION'!D19</f>
        <v/>
      </c>
      <c r="E245" s="8">
        <f>'04_SCOPE_CLASSIFICATION'!E19</f>
        <v/>
      </c>
      <c r="F245" s="8" t="inlineStr">
        <is>
          <t>AZC-TRANS</t>
        </is>
      </c>
      <c r="G245" s="8" t="inlineStr">
        <is>
          <t>Transparency &amp; Information</t>
        </is>
      </c>
      <c r="H245" s="8">
        <f>IF('04_SCOPE_CLASSIFICATION'!B19="","NOT CONFIGURED",IF(OR('04_SCOPE_CLASSIFICATION'!R19="Required",AND(OR('04_SCOPE_CLASSIFICATION'!O19="High-risk — Annex III",'04_SCOPE_CLASSIFICATION'!O19="High-risk — Annex I"),'04_SCOPE_CLASSIFICATION'!H19="Yes")),IF(E245="Parent dossier","REQUIRED — parent dossier",IF(E245="Separate dossier","REQUIRED — separate object",IF(E245="Component-scoped controls","REQUIRED — component-scoped",IF(E245="Shared parent controls","SHARED — parent dossier",IF(E245="Not separately assessed","SCREEN / HANDOFF — confirm parent coverage","NEEDS ASSESSMENT — dossier mode"))))),IF(AND(OR('04_SCOPE_CLASSIFICATION'!O19="High-risk — Annex III",'04_SCOPE_CLASSIFICATION'!O19="High-risk — Annex I"),'04_SCOPE_CLASSIFICATION'!I19="Yes",'04_SCOPE_CLASSIFICATION'!H19&lt;&gt;"Yes"),"SCREEN / HANDOFF — obtain provider Article 13 information",IF(OR('04_SCOPE_CLASSIFICATION'!R19="Needs assessment",'04_SCOPE_CLASSIFICATION'!O19="Needs assessment"),"NEEDS ASSESSMENT",IF('04_SCOPE_CLASSIFICATION'!R19="Potential exception / reduced disclosure","CONDITIONAL — exception / reduced disclosure evidence","NOT APPLICABLE")))))</f>
        <v/>
      </c>
      <c r="I245" s="8" t="inlineStr">
        <is>
          <t>Article 13 provider info + Article 50 transparency.</t>
        </is>
      </c>
      <c r="J245" s="8" t="inlineStr">
        <is>
          <t>Articles 13,50</t>
        </is>
      </c>
      <c r="K245" s="8" t="inlineStr">
        <is>
          <t>AZComply_Transparency_Information_Control_Workbook_2026-09-05.xlsx</t>
        </is>
      </c>
      <c r="L245" s="131" t="str"/>
      <c r="M245" s="131" t="inlineStr">
        <is>
          <t>Not started</t>
        </is>
      </c>
      <c r="N245" s="131" t="str"/>
      <c r="O245" s="131" t="str"/>
      <c r="P245" s="131" t="n"/>
      <c r="Q245" s="131" t="n"/>
      <c r="R245" s="136">
        <f>IF(B245="","",IF(OR(LEFT(H245,8)="REQUIRED",LEFT(H245,6)="SHARED"),IF(L245="","MISSING — pack instance ID",IF(P245="","MISSING — pack instance reference",IF(OR(H245="REQUIRED — component-scoped",LEFT(H245,6)="SHARED"),IF(Q245="","MISSING — explicit covered-object list",IF(ISNUMBER(SEARCH(B245,Q245)),"COVERED — exact shared/component route","MISSING — object not named in covered-object list")),IF(COUNTIF($L$5:$L$2000,L245)&gt;1,"BLOCK — duplicate instance ID on non-shared route","COVERED — exact route")))),IF(OR(LEFT(H245,18)="SCREEN / HANDOFF",LEFT(H245,11)="CONDITIONAL",LEFT(H245,5)="BLOCK"),"HANDOFF / CONDITIONAL — no instance coverage claim",IF(LEFT(H245,16)="NEEDS ASSESSMENT","NEEDS ASSESSMENT","N/A"))))</f>
        <v/>
      </c>
      <c r="S245" s="136">
        <f>IF(OR(B245="",F245=""),"",B245&amp;"|"&amp;F245)</f>
        <v/>
      </c>
    </row>
    <row r="246">
      <c r="A246" s="8" t="inlineStr">
        <is>
          <t>GR-0242</t>
        </is>
      </c>
      <c r="B246" s="8">
        <f>'04_SCOPE_CLASSIFICATION'!A19</f>
        <v/>
      </c>
      <c r="C246" s="8">
        <f>'04_SCOPE_CLASSIFICATION'!B19</f>
        <v/>
      </c>
      <c r="D246" s="8">
        <f>'04_SCOPE_CLASSIFICATION'!D19</f>
        <v/>
      </c>
      <c r="E246" s="8">
        <f>'04_SCOPE_CLASSIFICATION'!E19</f>
        <v/>
      </c>
      <c r="F246" s="8" t="inlineStr">
        <is>
          <t>AZC-DEP</t>
        </is>
      </c>
      <c r="G246" s="8" t="inlineStr">
        <is>
          <t>Deployer Obligations</t>
        </is>
      </c>
      <c r="H246" s="8">
        <f>IF('04_SCOPE_CLASSIFICATION'!B19="","NOT CONFIGURED",IF(AND('04_SCOPE_CLASSIFICATION'!I19="Yes",OR('04_SCOPE_CLASSIFICATION'!O19="High-risk — Annex III",'04_SCOPE_CLASSIFICATION'!O19="High-risk — Annex I")),IF(E246="Parent dossier","REQUIRED — parent dossier",IF(E246="Separate dossier","REQUIRED — separate object",IF(E246="Component-scoped controls","REQUIRED — component-scoped",IF(E246="Shared parent controls","SHARED — parent dossier",IF(E246="Not separately assessed","SCREEN / HANDOFF — confirm parent coverage","NEEDS ASSESSMENT — dossier mode"))))),IF(OR('04_SCOPE_CLASSIFICATION'!I19="Needs assessment",'04_SCOPE_CLASSIFICATION'!O19="Needs assessment"),"NEEDS ASSESSMENT","NOT APPLICABLE")))</f>
        <v/>
      </c>
      <c r="I246" s="8" t="inlineStr">
        <is>
          <t>High-risk deployer duties.</t>
        </is>
      </c>
      <c r="J246" s="8" t="inlineStr">
        <is>
          <t>Article 26</t>
        </is>
      </c>
      <c r="K246" s="8" t="inlineStr">
        <is>
          <t>AZComply_Deployer_Obligations_Control_Workbook_2026-09-04.xlsx</t>
        </is>
      </c>
      <c r="L246" s="131" t="str"/>
      <c r="M246" s="131" t="inlineStr">
        <is>
          <t>Not started</t>
        </is>
      </c>
      <c r="N246" s="131" t="str"/>
      <c r="O246" s="131" t="str"/>
      <c r="P246" s="131" t="n"/>
      <c r="Q246" s="131" t="n"/>
      <c r="R246" s="136">
        <f>IF(B246="","",IF(OR(LEFT(H246,8)="REQUIRED",LEFT(H246,6)="SHARED"),IF(L246="","MISSING — pack instance ID",IF(P246="","MISSING — pack instance reference",IF(OR(H246="REQUIRED — component-scoped",LEFT(H246,6)="SHARED"),IF(Q246="","MISSING — explicit covered-object list",IF(ISNUMBER(SEARCH(B246,Q246)),"COVERED — exact shared/component route","MISSING — object not named in covered-object list")),IF(COUNTIF($L$5:$L$2000,L246)&gt;1,"BLOCK — duplicate instance ID on non-shared route","COVERED — exact route")))),IF(OR(LEFT(H246,18)="SCREEN / HANDOFF",LEFT(H246,11)="CONDITIONAL",LEFT(H246,5)="BLOCK"),"HANDOFF / CONDITIONAL — no instance coverage claim",IF(LEFT(H246,16)="NEEDS ASSESSMENT","NEEDS ASSESSMENT","N/A"))))</f>
        <v/>
      </c>
      <c r="S246" s="136">
        <f>IF(OR(B246="",F246=""),"",B246&amp;"|"&amp;F246)</f>
        <v/>
      </c>
    </row>
    <row r="247">
      <c r="A247" s="8" t="inlineStr">
        <is>
          <t>GR-0243</t>
        </is>
      </c>
      <c r="B247" s="8">
        <f>'04_SCOPE_CLASSIFICATION'!A19</f>
        <v/>
      </c>
      <c r="C247" s="8">
        <f>'04_SCOPE_CLASSIFICATION'!B19</f>
        <v/>
      </c>
      <c r="D247" s="8">
        <f>'04_SCOPE_CLASSIFICATION'!D19</f>
        <v/>
      </c>
      <c r="E247" s="8">
        <f>'04_SCOPE_CLASSIFICATION'!E19</f>
        <v/>
      </c>
      <c r="F247" s="8" t="inlineStr">
        <is>
          <t>AZC-HO</t>
        </is>
      </c>
      <c r="G247" s="8" t="inlineStr">
        <is>
          <t>Human Oversight</t>
        </is>
      </c>
      <c r="H247" s="8">
        <f>IF('04_SCOPE_CLASSIFICATION'!B19="","NOT CONFIGURED",IF(AND(OR('04_SCOPE_CLASSIFICATION'!O19="High-risk — Annex III",'04_SCOPE_CLASSIFICATION'!O19="High-risk — Annex I"),OR('04_SCOPE_CLASSIFICATION'!H19="Yes",'04_SCOPE_CLASSIFICATION'!I19="Yes")),IF(E247="Parent dossier","REQUIRED — parent dossier",IF(E247="Separate dossier","REQUIRED — separate object",IF(E247="Component-scoped controls","REQUIRED — component-scoped",IF(E247="Shared parent controls","SHARED — parent dossier",IF(E247="Not separately assessed","SCREEN / HANDOFF — confirm parent coverage","NEEDS ASSESSMENT — dossier mode"))))),IF('04_SCOPE_CLASSIFICATION'!O19="Needs assessment","NEEDS ASSESSMENT","NOT APPLICABLE")))</f>
        <v/>
      </c>
      <c r="I247" s="8" t="inlineStr">
        <is>
          <t>High-risk provider/deployer human oversight.</t>
        </is>
      </c>
      <c r="J247" s="8" t="inlineStr">
        <is>
          <t>Articles 14,26(2)</t>
        </is>
      </c>
      <c r="K247" s="8" t="inlineStr">
        <is>
          <t>AZComply_Human_Oversight_Control_Workbook_2026-09-04.xlsx</t>
        </is>
      </c>
      <c r="L247" s="131" t="str"/>
      <c r="M247" s="131" t="inlineStr">
        <is>
          <t>Not started</t>
        </is>
      </c>
      <c r="N247" s="131" t="str"/>
      <c r="O247" s="131" t="str"/>
      <c r="P247" s="131" t="n"/>
      <c r="Q247" s="131" t="n"/>
      <c r="R247" s="136">
        <f>IF(B247="","",IF(OR(LEFT(H247,8)="REQUIRED",LEFT(H247,6)="SHARED"),IF(L247="","MISSING — pack instance ID",IF(P247="","MISSING — pack instance reference",IF(OR(H247="REQUIRED — component-scoped",LEFT(H247,6)="SHARED"),IF(Q247="","MISSING — explicit covered-object list",IF(ISNUMBER(SEARCH(B247,Q247)),"COVERED — exact shared/component route","MISSING — object not named in covered-object list")),IF(COUNTIF($L$5:$L$2000,L247)&gt;1,"BLOCK — duplicate instance ID on non-shared route","COVERED — exact route")))),IF(OR(LEFT(H247,18)="SCREEN / HANDOFF",LEFT(H247,11)="CONDITIONAL",LEFT(H247,5)="BLOCK"),"HANDOFF / CONDITIONAL — no instance coverage claim",IF(LEFT(H247,16)="NEEDS ASSESSMENT","NEEDS ASSESSMENT","N/A"))))</f>
        <v/>
      </c>
      <c r="S247" s="136">
        <f>IF(OR(B247="",F247=""),"",B247&amp;"|"&amp;F247)</f>
        <v/>
      </c>
    </row>
    <row r="248">
      <c r="A248" s="8" t="inlineStr">
        <is>
          <t>GR-0244</t>
        </is>
      </c>
      <c r="B248" s="8">
        <f>'04_SCOPE_CLASSIFICATION'!A19</f>
        <v/>
      </c>
      <c r="C248" s="8">
        <f>'04_SCOPE_CLASSIFICATION'!B19</f>
        <v/>
      </c>
      <c r="D248" s="8">
        <f>'04_SCOPE_CLASSIFICATION'!D19</f>
        <v/>
      </c>
      <c r="E248" s="8">
        <f>'04_SCOPE_CLASSIFICATION'!E19</f>
        <v/>
      </c>
      <c r="F248" s="8" t="inlineStr">
        <is>
          <t>AZC-RISK</t>
        </is>
      </c>
      <c r="G248" s="8" t="inlineStr">
        <is>
          <t>Risk Management System</t>
        </is>
      </c>
      <c r="H248" s="8">
        <f>IF('04_SCOPE_CLASSIFICATION'!B19="","NOT CONFIGURED",IF(OR('04_SCOPE_CLASSIFICATION'!O19="High-risk — Annex III",'04_SCOPE_CLASSIFICATION'!O19="High-risk — Annex I"),IF('04_SCOPE_CLASSIFICATION'!H19="Yes",IF(E248="Parent dossier","REQUIRED — parent dossier",IF(E248="Separate dossier","REQUIRED — separate object",IF(E248="Component-scoped controls","REQUIRED — component-scoped",IF(E248="Shared parent controls","SHARED — parent dossier",IF(E248="Not separately assessed","SCREEN / HANDOFF — confirm parent coverage","NEEDS ASSESSMENT — dossier mode"))))),IF('04_SCOPE_CLASSIFICATION'!I19="Yes","SCREEN / HANDOFF — provider-side evidence required",IF('04_SCOPE_CLASSIFICATION'!H19="Needs assessment","NEEDS ASSESSMENT — provider role","SCREEN / HANDOFF — identify responsible provider"))),IF('04_SCOPE_CLASSIFICATION'!O19="Needs assessment","NEEDS ASSESSMENT","NOT APPLICABLE")))</f>
        <v/>
      </c>
      <c r="I248" s="8" t="inlineStr">
        <is>
          <t>Provider-side high-risk pack; deployer uses handoff/provider evidence.</t>
        </is>
      </c>
      <c r="J248" s="8" t="inlineStr">
        <is>
          <t>Article 9</t>
        </is>
      </c>
      <c r="K248" s="8" t="inlineStr">
        <is>
          <t>AZComply_Risk_Management_System_Control_Workbook_2026-09-04.xlsx</t>
        </is>
      </c>
      <c r="L248" s="131" t="str"/>
      <c r="M248" s="131" t="inlineStr">
        <is>
          <t>Not started</t>
        </is>
      </c>
      <c r="N248" s="131" t="str"/>
      <c r="O248" s="131" t="str"/>
      <c r="P248" s="131" t="n"/>
      <c r="Q248" s="131" t="n"/>
      <c r="R248" s="136">
        <f>IF(B248="","",IF(OR(LEFT(H248,8)="REQUIRED",LEFT(H248,6)="SHARED"),IF(L248="","MISSING — pack instance ID",IF(P248="","MISSING — pack instance reference",IF(OR(H248="REQUIRED — component-scoped",LEFT(H248,6)="SHARED"),IF(Q248="","MISSING — explicit covered-object list",IF(ISNUMBER(SEARCH(B248,Q248)),"COVERED — exact shared/component route","MISSING — object not named in covered-object list")),IF(COUNTIF($L$5:$L$2000,L248)&gt;1,"BLOCK — duplicate instance ID on non-shared route","COVERED — exact route")))),IF(OR(LEFT(H248,18)="SCREEN / HANDOFF",LEFT(H248,11)="CONDITIONAL",LEFT(H248,5)="BLOCK"),"HANDOFF / CONDITIONAL — no instance coverage claim",IF(LEFT(H248,16)="NEEDS ASSESSMENT","NEEDS ASSESSMENT","N/A"))))</f>
        <v/>
      </c>
      <c r="S248" s="136">
        <f>IF(OR(B248="",F248=""),"",B248&amp;"|"&amp;F248)</f>
        <v/>
      </c>
    </row>
    <row r="249">
      <c r="A249" s="8" t="inlineStr">
        <is>
          <t>GR-0245</t>
        </is>
      </c>
      <c r="B249" s="8">
        <f>'04_SCOPE_CLASSIFICATION'!A19</f>
        <v/>
      </c>
      <c r="C249" s="8">
        <f>'04_SCOPE_CLASSIFICATION'!B19</f>
        <v/>
      </c>
      <c r="D249" s="8">
        <f>'04_SCOPE_CLASSIFICATION'!D19</f>
        <v/>
      </c>
      <c r="E249" s="8">
        <f>'04_SCOPE_CLASSIFICATION'!E19</f>
        <v/>
      </c>
      <c r="F249" s="8" t="inlineStr">
        <is>
          <t>AZC-DATA</t>
        </is>
      </c>
      <c r="G249" s="8" t="inlineStr">
        <is>
          <t>Data Governance</t>
        </is>
      </c>
      <c r="H249" s="8">
        <f>IF('04_SCOPE_CLASSIFICATION'!B19="","NOT CONFIGURED",IF(OR('04_SCOPE_CLASSIFICATION'!O19="High-risk — Annex III",'04_SCOPE_CLASSIFICATION'!O19="High-risk — Annex I"),IF('04_SCOPE_CLASSIFICATION'!H19="Yes",IF(E249="Parent dossier","REQUIRED — parent dossier",IF(E249="Separate dossier","REQUIRED — separate object",IF(E249="Component-scoped controls","REQUIRED — component-scoped",IF(E249="Shared parent controls","SHARED — parent dossier",IF(E249="Not separately assessed","SCREEN / HANDOFF — confirm parent coverage","NEEDS ASSESSMENT — dossier mode"))))),IF('04_SCOPE_CLASSIFICATION'!I19="Yes","SCREEN / HANDOFF — provider-side evidence required",IF('04_SCOPE_CLASSIFICATION'!H19="Needs assessment","NEEDS ASSESSMENT — provider role","SCREEN / HANDOFF — identify responsible provider"))),IF('04_SCOPE_CLASSIFICATION'!O19="Needs assessment","NEEDS ASSESSMENT","NOT APPLICABLE")))</f>
        <v/>
      </c>
      <c r="I249" s="8" t="inlineStr">
        <is>
          <t>Provider-side high-risk pack; deployer uses handoff/provider evidence.</t>
        </is>
      </c>
      <c r="J249" s="8" t="inlineStr">
        <is>
          <t>Article 10</t>
        </is>
      </c>
      <c r="K249" s="8" t="inlineStr">
        <is>
          <t>AZComply_Data_Governance_Control_Workbook_2026-09-04.xlsx</t>
        </is>
      </c>
      <c r="L249" s="131" t="str"/>
      <c r="M249" s="131" t="inlineStr">
        <is>
          <t>Not started</t>
        </is>
      </c>
      <c r="N249" s="131" t="str"/>
      <c r="O249" s="131" t="str"/>
      <c r="P249" s="131" t="n"/>
      <c r="Q249" s="131" t="n"/>
      <c r="R249" s="136">
        <f>IF(B249="","",IF(OR(LEFT(H249,8)="REQUIRED",LEFT(H249,6)="SHARED"),IF(L249="","MISSING — pack instance ID",IF(P249="","MISSING — pack instance reference",IF(OR(H249="REQUIRED — component-scoped",LEFT(H249,6)="SHARED"),IF(Q249="","MISSING — explicit covered-object list",IF(ISNUMBER(SEARCH(B249,Q249)),"COVERED — exact shared/component route","MISSING — object not named in covered-object list")),IF(COUNTIF($L$5:$L$2000,L249)&gt;1,"BLOCK — duplicate instance ID on non-shared route","COVERED — exact route")))),IF(OR(LEFT(H249,18)="SCREEN / HANDOFF",LEFT(H249,11)="CONDITIONAL",LEFT(H249,5)="BLOCK"),"HANDOFF / CONDITIONAL — no instance coverage claim",IF(LEFT(H249,16)="NEEDS ASSESSMENT","NEEDS ASSESSMENT","N/A"))))</f>
        <v/>
      </c>
      <c r="S249" s="136">
        <f>IF(OR(B249="",F249=""),"",B249&amp;"|"&amp;F249)</f>
        <v/>
      </c>
    </row>
    <row r="250">
      <c r="A250" s="8" t="inlineStr">
        <is>
          <t>GR-0246</t>
        </is>
      </c>
      <c r="B250" s="8">
        <f>'04_SCOPE_CLASSIFICATION'!A19</f>
        <v/>
      </c>
      <c r="C250" s="8">
        <f>'04_SCOPE_CLASSIFICATION'!B19</f>
        <v/>
      </c>
      <c r="D250" s="8">
        <f>'04_SCOPE_CLASSIFICATION'!D19</f>
        <v/>
      </c>
      <c r="E250" s="8">
        <f>'04_SCOPE_CLASSIFICATION'!E19</f>
        <v/>
      </c>
      <c r="F250" s="8" t="inlineStr">
        <is>
          <t>AZC-TECH</t>
        </is>
      </c>
      <c r="G250" s="8" t="inlineStr">
        <is>
          <t>Technical Documentation</t>
        </is>
      </c>
      <c r="H250" s="8">
        <f>IF('04_SCOPE_CLASSIFICATION'!B19="","NOT CONFIGURED",IF(OR('04_SCOPE_CLASSIFICATION'!O19="High-risk — Annex III",'04_SCOPE_CLASSIFICATION'!O19="High-risk — Annex I"),IF('04_SCOPE_CLASSIFICATION'!H19="Yes",IF(E250="Parent dossier","REQUIRED — parent dossier",IF(E250="Separate dossier","REQUIRED — separate object",IF(E250="Component-scoped controls","REQUIRED — component-scoped",IF(E250="Shared parent controls","SHARED — parent dossier",IF(E250="Not separately assessed","SCREEN / HANDOFF — confirm parent coverage","NEEDS ASSESSMENT — dossier mode"))))),IF('04_SCOPE_CLASSIFICATION'!I19="Yes","SCREEN / HANDOFF — provider-side evidence required",IF('04_SCOPE_CLASSIFICATION'!H19="Needs assessment","NEEDS ASSESSMENT — provider role","SCREEN / HANDOFF — identify responsible provider"))),IF('04_SCOPE_CLASSIFICATION'!O19="Needs assessment","NEEDS ASSESSMENT","NOT APPLICABLE")))</f>
        <v/>
      </c>
      <c r="I250" s="8" t="inlineStr">
        <is>
          <t>Provider-side high-risk pack; deployer uses handoff/provider evidence.</t>
        </is>
      </c>
      <c r="J250" s="8" t="inlineStr">
        <is>
          <t>Article 11 / Annex IV</t>
        </is>
      </c>
      <c r="K250" s="8" t="inlineStr">
        <is>
          <t>AZComply_Technical_Documentation_Control_Workbook_2026-09-04.xlsx</t>
        </is>
      </c>
      <c r="L250" s="131" t="str"/>
      <c r="M250" s="131" t="inlineStr">
        <is>
          <t>Not started</t>
        </is>
      </c>
      <c r="N250" s="131" t="str"/>
      <c r="O250" s="131" t="str"/>
      <c r="P250" s="131" t="n"/>
      <c r="Q250" s="131" t="n"/>
      <c r="R250" s="136">
        <f>IF(B250="","",IF(OR(LEFT(H250,8)="REQUIRED",LEFT(H250,6)="SHARED"),IF(L250="","MISSING — pack instance ID",IF(P250="","MISSING — pack instance reference",IF(OR(H250="REQUIRED — component-scoped",LEFT(H250,6)="SHARED"),IF(Q250="","MISSING — explicit covered-object list",IF(ISNUMBER(SEARCH(B250,Q250)),"COVERED — exact shared/component route","MISSING — object not named in covered-object list")),IF(COUNTIF($L$5:$L$2000,L250)&gt;1,"BLOCK — duplicate instance ID on non-shared route","COVERED — exact route")))),IF(OR(LEFT(H250,18)="SCREEN / HANDOFF",LEFT(H250,11)="CONDITIONAL",LEFT(H250,5)="BLOCK"),"HANDOFF / CONDITIONAL — no instance coverage claim",IF(LEFT(H250,16)="NEEDS ASSESSMENT","NEEDS ASSESSMENT","N/A"))))</f>
        <v/>
      </c>
      <c r="S250" s="136">
        <f>IF(OR(B250="",F250=""),"",B250&amp;"|"&amp;F250)</f>
        <v/>
      </c>
    </row>
    <row r="251">
      <c r="A251" s="8" t="inlineStr">
        <is>
          <t>GR-0247</t>
        </is>
      </c>
      <c r="B251" s="8">
        <f>'04_SCOPE_CLASSIFICATION'!A19</f>
        <v/>
      </c>
      <c r="C251" s="8">
        <f>'04_SCOPE_CLASSIFICATION'!B19</f>
        <v/>
      </c>
      <c r="D251" s="8">
        <f>'04_SCOPE_CLASSIFICATION'!D19</f>
        <v/>
      </c>
      <c r="E251" s="8">
        <f>'04_SCOPE_CLASSIFICATION'!E19</f>
        <v/>
      </c>
      <c r="F251" s="8" t="inlineStr">
        <is>
          <t>AZC-QMS</t>
        </is>
      </c>
      <c r="G251" s="8" t="inlineStr">
        <is>
          <t>Quality Management System</t>
        </is>
      </c>
      <c r="H251" s="8">
        <f>IF('04_SCOPE_CLASSIFICATION'!B19="","NOT CONFIGURED",IF(OR('04_SCOPE_CLASSIFICATION'!O19="High-risk — Annex III",'04_SCOPE_CLASSIFICATION'!O19="High-risk — Annex I"),IF('04_SCOPE_CLASSIFICATION'!H19="Yes",IF(E251="Parent dossier","REQUIRED — parent dossier",IF(E251="Separate dossier","REQUIRED — separate object",IF(E251="Component-scoped controls","REQUIRED — component-scoped",IF(E251="Shared parent controls","SHARED — parent dossier",IF(E251="Not separately assessed","SCREEN / HANDOFF — confirm parent coverage","NEEDS ASSESSMENT — dossier mode"))))),IF('04_SCOPE_CLASSIFICATION'!I19="Yes","SCREEN / HANDOFF — provider-side evidence required",IF('04_SCOPE_CLASSIFICATION'!H19="Needs assessment","NEEDS ASSESSMENT — provider role","SCREEN / HANDOFF — identify responsible provider"))),IF('04_SCOPE_CLASSIFICATION'!O19="Needs assessment","NEEDS ASSESSMENT","NOT APPLICABLE")))</f>
        <v/>
      </c>
      <c r="I251" s="8" t="inlineStr">
        <is>
          <t>Provider-side high-risk pack; deployer uses handoff/provider evidence.</t>
        </is>
      </c>
      <c r="J251" s="8" t="inlineStr">
        <is>
          <t>Article 17</t>
        </is>
      </c>
      <c r="K251" s="8" t="inlineStr">
        <is>
          <t>AZComply_Quality_Management_System_Control_Workbook_2026-09-04.xlsx</t>
        </is>
      </c>
      <c r="L251" s="131" t="str"/>
      <c r="M251" s="131" t="inlineStr">
        <is>
          <t>Not started</t>
        </is>
      </c>
      <c r="N251" s="131" t="str"/>
      <c r="O251" s="131" t="str"/>
      <c r="P251" s="131" t="n"/>
      <c r="Q251" s="131" t="n"/>
      <c r="R251" s="136">
        <f>IF(B251="","",IF(OR(LEFT(H251,8)="REQUIRED",LEFT(H251,6)="SHARED"),IF(L251="","MISSING — pack instance ID",IF(P251="","MISSING — pack instance reference",IF(OR(H251="REQUIRED — component-scoped",LEFT(H251,6)="SHARED"),IF(Q251="","MISSING — explicit covered-object list",IF(ISNUMBER(SEARCH(B251,Q251)),"COVERED — exact shared/component route","MISSING — object not named in covered-object list")),IF(COUNTIF($L$5:$L$2000,L251)&gt;1,"BLOCK — duplicate instance ID on non-shared route","COVERED — exact route")))),IF(OR(LEFT(H251,18)="SCREEN / HANDOFF",LEFT(H251,11)="CONDITIONAL",LEFT(H251,5)="BLOCK"),"HANDOFF / CONDITIONAL — no instance coverage claim",IF(LEFT(H251,16)="NEEDS ASSESSMENT","NEEDS ASSESSMENT","N/A"))))</f>
        <v/>
      </c>
      <c r="S251" s="136">
        <f>IF(OR(B251="",F251=""),"",B251&amp;"|"&amp;F251)</f>
        <v/>
      </c>
    </row>
    <row r="252">
      <c r="A252" s="8" t="inlineStr">
        <is>
          <t>GR-0248</t>
        </is>
      </c>
      <c r="B252" s="8">
        <f>'04_SCOPE_CLASSIFICATION'!A19</f>
        <v/>
      </c>
      <c r="C252" s="8">
        <f>'04_SCOPE_CLASSIFICATION'!B19</f>
        <v/>
      </c>
      <c r="D252" s="8">
        <f>'04_SCOPE_CLASSIFICATION'!D19</f>
        <v/>
      </c>
      <c r="E252" s="8">
        <f>'04_SCOPE_CLASSIFICATION'!E19</f>
        <v/>
      </c>
      <c r="F252" s="8" t="inlineStr">
        <is>
          <t>AZC-ARS</t>
        </is>
      </c>
      <c r="G252" s="8" t="inlineStr">
        <is>
          <t>Accuracy, Robustness &amp; Cybersecurity</t>
        </is>
      </c>
      <c r="H252" s="8">
        <f>IF('04_SCOPE_CLASSIFICATION'!B19="","NOT CONFIGURED",IF(OR('04_SCOPE_CLASSIFICATION'!O19="High-risk — Annex III",'04_SCOPE_CLASSIFICATION'!O19="High-risk — Annex I"),IF('04_SCOPE_CLASSIFICATION'!H19="Yes",IF(E252="Parent dossier","REQUIRED — parent dossier",IF(E252="Separate dossier","REQUIRED — separate object",IF(E252="Component-scoped controls","REQUIRED — component-scoped",IF(E252="Shared parent controls","SHARED — parent dossier",IF(E252="Not separately assessed","SCREEN / HANDOFF — confirm parent coverage","NEEDS ASSESSMENT — dossier mode"))))),IF('04_SCOPE_CLASSIFICATION'!I19="Yes","SCREEN / HANDOFF — provider-side evidence required",IF('04_SCOPE_CLASSIFICATION'!H19="Needs assessment","NEEDS ASSESSMENT — provider role","SCREEN / HANDOFF — identify responsible provider"))),IF('04_SCOPE_CLASSIFICATION'!O19="Needs assessment","NEEDS ASSESSMENT","NOT APPLICABLE")))</f>
        <v/>
      </c>
      <c r="I252" s="8" t="inlineStr">
        <is>
          <t>Provider-side high-risk pack; deployer uses handoff/provider evidence.</t>
        </is>
      </c>
      <c r="J252" s="8" t="inlineStr">
        <is>
          <t>Article 15</t>
        </is>
      </c>
      <c r="K252" s="8" t="inlineStr">
        <is>
          <t>AZComply_Accuracy_Robustness_Cybersecurity_Control_Workbook_2026-09-04.xlsx</t>
        </is>
      </c>
      <c r="L252" s="131" t="str"/>
      <c r="M252" s="131" t="inlineStr">
        <is>
          <t>Not started</t>
        </is>
      </c>
      <c r="N252" s="131" t="str"/>
      <c r="O252" s="131" t="str"/>
      <c r="P252" s="131" t="n"/>
      <c r="Q252" s="131" t="n"/>
      <c r="R252" s="136">
        <f>IF(B252="","",IF(OR(LEFT(H252,8)="REQUIRED",LEFT(H252,6)="SHARED"),IF(L252="","MISSING — pack instance ID",IF(P252="","MISSING — pack instance reference",IF(OR(H252="REQUIRED — component-scoped",LEFT(H252,6)="SHARED"),IF(Q252="","MISSING — explicit covered-object list",IF(ISNUMBER(SEARCH(B252,Q252)),"COVERED — exact shared/component route","MISSING — object not named in covered-object list")),IF(COUNTIF($L$5:$L$2000,L252)&gt;1,"BLOCK — duplicate instance ID on non-shared route","COVERED — exact route")))),IF(OR(LEFT(H252,18)="SCREEN / HANDOFF",LEFT(H252,11)="CONDITIONAL",LEFT(H252,5)="BLOCK"),"HANDOFF / CONDITIONAL — no instance coverage claim",IF(LEFT(H252,16)="NEEDS ASSESSMENT","NEEDS ASSESSMENT","N/A"))))</f>
        <v/>
      </c>
      <c r="S252" s="136">
        <f>IF(OR(B252="",F252=""),"",B252&amp;"|"&amp;F252)</f>
        <v/>
      </c>
    </row>
    <row r="253">
      <c r="A253" s="8" t="inlineStr">
        <is>
          <t>GR-0249</t>
        </is>
      </c>
      <c r="B253" s="8">
        <f>'04_SCOPE_CLASSIFICATION'!A19</f>
        <v/>
      </c>
      <c r="C253" s="8">
        <f>'04_SCOPE_CLASSIFICATION'!B19</f>
        <v/>
      </c>
      <c r="D253" s="8">
        <f>'04_SCOPE_CLASSIFICATION'!D19</f>
        <v/>
      </c>
      <c r="E253" s="8">
        <f>'04_SCOPE_CLASSIFICATION'!E19</f>
        <v/>
      </c>
      <c r="F253" s="8" t="inlineStr">
        <is>
          <t>AZC-LOG</t>
        </is>
      </c>
      <c r="G253" s="8" t="inlineStr">
        <is>
          <t>Logging &amp; Record-Keeping</t>
        </is>
      </c>
      <c r="H253" s="8">
        <f>IF('04_SCOPE_CLASSIFICATION'!B19="","NOT CONFIGURED",IF(AND(OR('04_SCOPE_CLASSIFICATION'!O19="High-risk — Annex III",'04_SCOPE_CLASSIFICATION'!O19="High-risk — Annex I"),OR('04_SCOPE_CLASSIFICATION'!H19="Yes",'04_SCOPE_CLASSIFICATION'!I19="Yes")),IF(E253="Parent dossier","REQUIRED — parent dossier",IF(E253="Separate dossier","REQUIRED — separate object",IF(E253="Component-scoped controls","REQUIRED — component-scoped",IF(E253="Shared parent controls","SHARED — parent dossier",IF(E253="Not separately assessed","SCREEN / HANDOFF — confirm parent coverage","NEEDS ASSESSMENT — dossier mode"))))),IF('04_SCOPE_CLASSIFICATION'!O19="Needs assessment","NEEDS ASSESSMENT","NOT APPLICABLE")))</f>
        <v/>
      </c>
      <c r="I253" s="8" t="inlineStr">
        <is>
          <t>High-risk logging spans provider/deployer roles.</t>
        </is>
      </c>
      <c r="J253" s="8" t="inlineStr">
        <is>
          <t>Articles 12,19,26</t>
        </is>
      </c>
      <c r="K253" s="8" t="inlineStr">
        <is>
          <t>AZComply_Logging_Record_Keeping_Control_Workbook_2026-09-05.xlsx</t>
        </is>
      </c>
      <c r="L253" s="131" t="str"/>
      <c r="M253" s="131" t="inlineStr">
        <is>
          <t>Not started</t>
        </is>
      </c>
      <c r="N253" s="131" t="str"/>
      <c r="O253" s="131" t="str"/>
      <c r="P253" s="131" t="n"/>
      <c r="Q253" s="131" t="n"/>
      <c r="R253" s="136">
        <f>IF(B253="","",IF(OR(LEFT(H253,8)="REQUIRED",LEFT(H253,6)="SHARED"),IF(L253="","MISSING — pack instance ID",IF(P253="","MISSING — pack instance reference",IF(OR(H253="REQUIRED — component-scoped",LEFT(H253,6)="SHARED"),IF(Q253="","MISSING — explicit covered-object list",IF(ISNUMBER(SEARCH(B253,Q253)),"COVERED — exact shared/component route","MISSING — object not named in covered-object list")),IF(COUNTIF($L$5:$L$2000,L253)&gt;1,"BLOCK — duplicate instance ID on non-shared route","COVERED — exact route")))),IF(OR(LEFT(H253,18)="SCREEN / HANDOFF",LEFT(H253,11)="CONDITIONAL",LEFT(H253,5)="BLOCK"),"HANDOFF / CONDITIONAL — no instance coverage claim",IF(LEFT(H253,16)="NEEDS ASSESSMENT","NEEDS ASSESSMENT","N/A"))))</f>
        <v/>
      </c>
      <c r="S253" s="136">
        <f>IF(OR(B253="",F253=""),"",B253&amp;"|"&amp;F253)</f>
        <v/>
      </c>
    </row>
    <row r="254">
      <c r="A254" s="8" t="inlineStr">
        <is>
          <t>GR-0250</t>
        </is>
      </c>
      <c r="B254" s="8">
        <f>'04_SCOPE_CLASSIFICATION'!A19</f>
        <v/>
      </c>
      <c r="C254" s="8">
        <f>'04_SCOPE_CLASSIFICATION'!B19</f>
        <v/>
      </c>
      <c r="D254" s="8">
        <f>'04_SCOPE_CLASSIFICATION'!D19</f>
        <v/>
      </c>
      <c r="E254" s="8">
        <f>'04_SCOPE_CLASSIFICATION'!E19</f>
        <v/>
      </c>
      <c r="F254" s="8" t="inlineStr">
        <is>
          <t>AZC-TRAIN</t>
        </is>
      </c>
      <c r="G254" s="8" t="inlineStr">
        <is>
          <t>AI Literacy, Training &amp; Competence</t>
        </is>
      </c>
      <c r="H254" s="8">
        <f>IF('04_SCOPE_CLASSIFICATION'!B19="","NOT CONFIGURED",IF('04_SCOPE_CLASSIFICATION'!W19="Required",IF(E254="Parent dossier","REQUIRED — parent dossier",IF(E254="Separate dossier","REQUIRED — separate object",IF(E254="Component-scoped controls","REQUIRED — component-scoped",IF(E254="Shared parent controls","SHARED — parent dossier",IF(E254="Not separately assessed","SCREEN / HANDOFF — confirm parent coverage","NEEDS ASSESSMENT — dossier mode"))))),IF('04_SCOPE_CLASSIFICATION'!W19="Needs assessment","NEEDS ASSESSMENT","NOT APPLICABLE")))</f>
        <v/>
      </c>
      <c r="I254" s="8" t="inlineStr">
        <is>
          <t>Article 4 / high-risk oversight training.</t>
        </is>
      </c>
      <c r="J254" s="8" t="inlineStr">
        <is>
          <t>Articles 4,26(2)</t>
        </is>
      </c>
      <c r="K254" s="8" t="inlineStr">
        <is>
          <t>AZComply_AI_Literacy_Training_Competence_Control_Workbook_2026-09-05.xlsx</t>
        </is>
      </c>
      <c r="L254" s="131" t="str"/>
      <c r="M254" s="131" t="inlineStr">
        <is>
          <t>Not started</t>
        </is>
      </c>
      <c r="N254" s="131" t="str"/>
      <c r="O254" s="131" t="str"/>
      <c r="P254" s="131" t="n"/>
      <c r="Q254" s="131" t="n"/>
      <c r="R254" s="136">
        <f>IF(B254="","",IF(OR(LEFT(H254,8)="REQUIRED",LEFT(H254,6)="SHARED"),IF(L254="","MISSING — pack instance ID",IF(P254="","MISSING — pack instance reference",IF(OR(H254="REQUIRED — component-scoped",LEFT(H254,6)="SHARED"),IF(Q254="","MISSING — explicit covered-object list",IF(ISNUMBER(SEARCH(B254,Q254)),"COVERED — exact shared/component route","MISSING — object not named in covered-object list")),IF(COUNTIF($L$5:$L$2000,L254)&gt;1,"BLOCK — duplicate instance ID on non-shared route","COVERED — exact route")))),IF(OR(LEFT(H254,18)="SCREEN / HANDOFF",LEFT(H254,11)="CONDITIONAL",LEFT(H254,5)="BLOCK"),"HANDOFF / CONDITIONAL — no instance coverage claim",IF(LEFT(H254,16)="NEEDS ASSESSMENT","NEEDS ASSESSMENT","N/A"))))</f>
        <v/>
      </c>
      <c r="S254" s="136">
        <f>IF(OR(B254="",F254=""),"",B254&amp;"|"&amp;F254)</f>
        <v/>
      </c>
    </row>
    <row r="255">
      <c r="A255" s="8" t="inlineStr">
        <is>
          <t>GR-0251</t>
        </is>
      </c>
      <c r="B255" s="8">
        <f>'04_SCOPE_CLASSIFICATION'!A19</f>
        <v/>
      </c>
      <c r="C255" s="8">
        <f>'04_SCOPE_CLASSIFICATION'!B19</f>
        <v/>
      </c>
      <c r="D255" s="8">
        <f>'04_SCOPE_CLASSIFICATION'!D19</f>
        <v/>
      </c>
      <c r="E255" s="8">
        <f>'04_SCOPE_CLASSIFICATION'!E19</f>
        <v/>
      </c>
      <c r="F255" s="8" t="inlineStr">
        <is>
          <t>AZC-FRIA</t>
        </is>
      </c>
      <c r="G255" s="8" t="inlineStr">
        <is>
          <t>Fundamental Rights Impact Assessment</t>
        </is>
      </c>
      <c r="H255" s="8">
        <f>IF('04_SCOPE_CLASSIFICATION'!B19="","NOT CONFIGURED",IF('04_SCOPE_CLASSIFICATION'!S19="Required",IF(E255="Parent dossier","REQUIRED — parent dossier",IF(E255="Separate dossier","REQUIRED — separate object",IF(E255="Component-scoped controls","REQUIRED — component-scoped",IF(E255="Shared parent controls","SHARED — parent dossier",IF(E255="Not separately assessed","SCREEN / HANDOFF — confirm parent coverage","NEEDS ASSESSMENT — dossier mode"))))),IF('04_SCOPE_CLASSIFICATION'!S19="Potentially reusable / exempt route","CONDITIONAL — reuse/exemption review",IF('04_SCOPE_CLASSIFICATION'!S19="Needs assessment","NEEDS ASSESSMENT","NOT APPLICABLE"))))</f>
        <v/>
      </c>
      <c r="I255" s="8" t="inlineStr">
        <is>
          <t>FRIA use/deployer route.</t>
        </is>
      </c>
      <c r="J255" s="8" t="inlineStr">
        <is>
          <t>Article 27 / Art.5(2)</t>
        </is>
      </c>
      <c r="K255" s="8" t="inlineStr">
        <is>
          <t>AZComply_Fundamental_Rights_Impact_Assessment_Control_Workbook_2026-09-05.xlsx</t>
        </is>
      </c>
      <c r="L255" s="131" t="str"/>
      <c r="M255" s="131" t="inlineStr">
        <is>
          <t>Not started</t>
        </is>
      </c>
      <c r="N255" s="131" t="str"/>
      <c r="O255" s="131" t="str"/>
      <c r="P255" s="131" t="n"/>
      <c r="Q255" s="131" t="n"/>
      <c r="R255" s="136">
        <f>IF(B255="","",IF(OR(LEFT(H255,8)="REQUIRED",LEFT(H255,6)="SHARED"),IF(L255="","MISSING — pack instance ID",IF(P255="","MISSING — pack instance reference",IF(OR(H255="REQUIRED — component-scoped",LEFT(H255,6)="SHARED"),IF(Q255="","MISSING — explicit covered-object list",IF(ISNUMBER(SEARCH(B255,Q255)),"COVERED — exact shared/component route","MISSING — object not named in covered-object list")),IF(COUNTIF($L$5:$L$2000,L255)&gt;1,"BLOCK — duplicate instance ID on non-shared route","COVERED — exact route")))),IF(OR(LEFT(H255,18)="SCREEN / HANDOFF",LEFT(H255,11)="CONDITIONAL",LEFT(H255,5)="BLOCK"),"HANDOFF / CONDITIONAL — no instance coverage claim",IF(LEFT(H255,16)="NEEDS ASSESSMENT","NEEDS ASSESSMENT","N/A"))))</f>
        <v/>
      </c>
      <c r="S255" s="136">
        <f>IF(OR(B255="",F255=""),"",B255&amp;"|"&amp;F255)</f>
        <v/>
      </c>
    </row>
    <row r="256">
      <c r="A256" s="8" t="inlineStr">
        <is>
          <t>GR-0252</t>
        </is>
      </c>
      <c r="B256" s="8">
        <f>'04_SCOPE_CLASSIFICATION'!A19</f>
        <v/>
      </c>
      <c r="C256" s="8">
        <f>'04_SCOPE_CLASSIFICATION'!B19</f>
        <v/>
      </c>
      <c r="D256" s="8">
        <f>'04_SCOPE_CLASSIFICATION'!D19</f>
        <v/>
      </c>
      <c r="E256" s="8">
        <f>'04_SCOPE_CLASSIFICATION'!E19</f>
        <v/>
      </c>
      <c r="F256" s="8" t="inlineStr">
        <is>
          <t>AZC-REG</t>
        </is>
      </c>
      <c r="G256" s="8" t="inlineStr">
        <is>
          <t>EU AI Database Registration</t>
        </is>
      </c>
      <c r="H256" s="8">
        <f>IF('04_SCOPE_CLASSIFICATION'!B19="","NOT CONFIGURED",IF(LEFT('04_SCOPE_CLASSIFICATION'!T19,8)="Required",IF(E256="Parent dossier","REQUIRED — parent dossier",IF(E256="Separate dossier","REQUIRED — separate object",IF(E256="Component-scoped controls","REQUIRED — component-scoped",IF(E256="Shared parent controls","SHARED — parent dossier",IF(E256="Not separately assessed","SCREEN / HANDOFF — confirm parent coverage","NEEDS ASSESSMENT — dossier mode"))))),IF('04_SCOPE_CLASSIFICATION'!T19="Needs assessment","NEEDS ASSESSMENT","NOT APPLICABLE")))</f>
        <v/>
      </c>
      <c r="I256" s="8" t="inlineStr">
        <is>
          <t>EU/secure/national registration routing.</t>
        </is>
      </c>
      <c r="J256" s="8" t="inlineStr">
        <is>
          <t>Articles 49,71</t>
        </is>
      </c>
      <c r="K256" s="8" t="inlineStr">
        <is>
          <t>AZComply_EU_AI_Database_Registration_Control_Workbook_2026-09-05.xlsx</t>
        </is>
      </c>
      <c r="L256" s="131" t="str"/>
      <c r="M256" s="131" t="inlineStr">
        <is>
          <t>Not started</t>
        </is>
      </c>
      <c r="N256" s="131" t="str"/>
      <c r="O256" s="131" t="str"/>
      <c r="P256" s="131" t="n"/>
      <c r="Q256" s="131" t="n"/>
      <c r="R256" s="136">
        <f>IF(B256="","",IF(OR(LEFT(H256,8)="REQUIRED",LEFT(H256,6)="SHARED"),IF(L256="","MISSING — pack instance ID",IF(P256="","MISSING — pack instance reference",IF(OR(H256="REQUIRED — component-scoped",LEFT(H256,6)="SHARED"),IF(Q256="","MISSING — explicit covered-object list",IF(ISNUMBER(SEARCH(B256,Q256)),"COVERED — exact shared/component route","MISSING — object not named in covered-object list")),IF(COUNTIF($L$5:$L$2000,L256)&gt;1,"BLOCK — duplicate instance ID on non-shared route","COVERED — exact route")))),IF(OR(LEFT(H256,18)="SCREEN / HANDOFF",LEFT(H256,11)="CONDITIONAL",LEFT(H256,5)="BLOCK"),"HANDOFF / CONDITIONAL — no instance coverage claim",IF(LEFT(H256,16)="NEEDS ASSESSMENT","NEEDS ASSESSMENT","N/A"))))</f>
        <v/>
      </c>
      <c r="S256" s="136">
        <f>IF(OR(B256="",F256=""),"",B256&amp;"|"&amp;F256)</f>
        <v/>
      </c>
    </row>
    <row r="257">
      <c r="A257" s="8" t="inlineStr">
        <is>
          <t>GR-0253</t>
        </is>
      </c>
      <c r="B257" s="8">
        <f>'04_SCOPE_CLASSIFICATION'!A19</f>
        <v/>
      </c>
      <c r="C257" s="8">
        <f>'04_SCOPE_CLASSIFICATION'!B19</f>
        <v/>
      </c>
      <c r="D257" s="8">
        <f>'04_SCOPE_CLASSIFICATION'!D19</f>
        <v/>
      </c>
      <c r="E257" s="8">
        <f>'04_SCOPE_CLASSIFICATION'!E19</f>
        <v/>
      </c>
      <c r="F257" s="8" t="inlineStr">
        <is>
          <t>AZC-PMS</t>
        </is>
      </c>
      <c r="G257" s="8" t="inlineStr">
        <is>
          <t>Post-Market Monitoring</t>
        </is>
      </c>
      <c r="H257" s="8">
        <f>IF('04_SCOPE_CLASSIFICATION'!B19="","NOT CONFIGURED",IF(OR('04_SCOPE_CLASSIFICATION'!O19="High-risk — Annex III",'04_SCOPE_CLASSIFICATION'!O19="High-risk — Annex I"),IF('04_SCOPE_CLASSIFICATION'!H19="Yes",IF(E257="Parent dossier","REQUIRED — parent dossier",IF(E257="Separate dossier","REQUIRED — separate object",IF(E257="Component-scoped controls","REQUIRED — component-scoped",IF(E257="Shared parent controls","SHARED — parent dossier",IF(E257="Not separately assessed","SCREEN / HANDOFF — confirm parent coverage","NEEDS ASSESSMENT — dossier mode"))))),IF('04_SCOPE_CLASSIFICATION'!I19="Yes","SCREEN / HANDOFF — provider-side evidence required",IF('04_SCOPE_CLASSIFICATION'!H19="Needs assessment","NEEDS ASSESSMENT — provider role","SCREEN / HANDOFF — identify responsible provider"))),IF('04_SCOPE_CLASSIFICATION'!O19="Needs assessment","NEEDS ASSESSMENT","NOT APPLICABLE")))</f>
        <v/>
      </c>
      <c r="I257" s="8" t="inlineStr">
        <is>
          <t>Provider-side high-risk pack; deployer uses handoff/provider evidence.</t>
        </is>
      </c>
      <c r="J257" s="8" t="inlineStr">
        <is>
          <t>Article 72</t>
        </is>
      </c>
      <c r="K257" s="8" t="inlineStr">
        <is>
          <t>AZComply_Post_Market_Monitoring_Control_Workbook_2026-09-04.xlsx</t>
        </is>
      </c>
      <c r="L257" s="131" t="str"/>
      <c r="M257" s="131" t="inlineStr">
        <is>
          <t>Not started</t>
        </is>
      </c>
      <c r="N257" s="131" t="str"/>
      <c r="O257" s="131" t="str"/>
      <c r="P257" s="131" t="n"/>
      <c r="Q257" s="131" t="n"/>
      <c r="R257" s="136">
        <f>IF(B257="","",IF(OR(LEFT(H257,8)="REQUIRED",LEFT(H257,6)="SHARED"),IF(L257="","MISSING — pack instance ID",IF(P257="","MISSING — pack instance reference",IF(OR(H257="REQUIRED — component-scoped",LEFT(H257,6)="SHARED"),IF(Q257="","MISSING — explicit covered-object list",IF(ISNUMBER(SEARCH(B257,Q257)),"COVERED — exact shared/component route","MISSING — object not named in covered-object list")),IF(COUNTIF($L$5:$L$2000,L257)&gt;1,"BLOCK — duplicate instance ID on non-shared route","COVERED — exact route")))),IF(OR(LEFT(H257,18)="SCREEN / HANDOFF",LEFT(H257,11)="CONDITIONAL",LEFT(H257,5)="BLOCK"),"HANDOFF / CONDITIONAL — no instance coverage claim",IF(LEFT(H257,16)="NEEDS ASSESSMENT","NEEDS ASSESSMENT","N/A"))))</f>
        <v/>
      </c>
      <c r="S257" s="136">
        <f>IF(OR(B257="",F257=""),"",B257&amp;"|"&amp;F257)</f>
        <v/>
      </c>
    </row>
    <row r="258">
      <c r="A258" s="8" t="inlineStr">
        <is>
          <t>GR-0254</t>
        </is>
      </c>
      <c r="B258" s="8">
        <f>'04_SCOPE_CLASSIFICATION'!A19</f>
        <v/>
      </c>
      <c r="C258" s="8">
        <f>'04_SCOPE_CLASSIFICATION'!B19</f>
        <v/>
      </c>
      <c r="D258" s="8">
        <f>'04_SCOPE_CLASSIFICATION'!D19</f>
        <v/>
      </c>
      <c r="E258" s="8">
        <f>'04_SCOPE_CLASSIFICATION'!E19</f>
        <v/>
      </c>
      <c r="F258" s="8" t="inlineStr">
        <is>
          <t>AZC-SUP</t>
        </is>
      </c>
      <c r="G258" s="8" t="inlineStr">
        <is>
          <t>AI Supply Chain &amp; Value Chain</t>
        </is>
      </c>
      <c r="H258" s="8">
        <f>IF('04_SCOPE_CLASSIFICATION'!B19="","NOT CONFIGURED",IF('04_SCOPE_CLASSIFICATION'!V19="Required",IF(E258="Parent dossier","REQUIRED — parent dossier",IF(E258="Separate dossier","REQUIRED — separate object",IF(E258="Component-scoped controls","REQUIRED — component-scoped",IF(E258="Shared parent controls","SHARED — parent dossier",IF(E258="Not separately assessed","SCREEN / HANDOFF — confirm parent coverage","NEEDS ASSESSMENT — dossier mode"))))),IF('04_SCOPE_CLASSIFICATION'!V19="Screen / handoff","SCREEN / HANDOFF",IF('04_SCOPE_CLASSIFICATION'!V19="Needs assessment","NEEDS ASSESSMENT","NOT APPLICABLE"))))</f>
        <v/>
      </c>
      <c r="I258" s="8" t="inlineStr">
        <is>
          <t>Articles 22–25/value-chain route.</t>
        </is>
      </c>
      <c r="J258" s="8" t="inlineStr">
        <is>
          <t>Articles 22–25</t>
        </is>
      </c>
      <c r="K258" s="8" t="inlineStr">
        <is>
          <t>AZComply_AI_Supply_Chain_Value_Chain_Control_Workbook_2026-09-05.xlsx</t>
        </is>
      </c>
      <c r="L258" s="131" t="str"/>
      <c r="M258" s="131" t="inlineStr">
        <is>
          <t>Not started</t>
        </is>
      </c>
      <c r="N258" s="131" t="str"/>
      <c r="O258" s="131" t="str"/>
      <c r="P258" s="131" t="n"/>
      <c r="Q258" s="131" t="n"/>
      <c r="R258" s="136">
        <f>IF(B258="","",IF(OR(LEFT(H258,8)="REQUIRED",LEFT(H258,6)="SHARED"),IF(L258="","MISSING — pack instance ID",IF(P258="","MISSING — pack instance reference",IF(OR(H258="REQUIRED — component-scoped",LEFT(H258,6)="SHARED"),IF(Q258="","MISSING — explicit covered-object list",IF(ISNUMBER(SEARCH(B258,Q258)),"COVERED — exact shared/component route","MISSING — object not named in covered-object list")),IF(COUNTIF($L$5:$L$2000,L258)&gt;1,"BLOCK — duplicate instance ID on non-shared route","COVERED — exact route")))),IF(OR(LEFT(H258,18)="SCREEN / HANDOFF",LEFT(H258,11)="CONDITIONAL",LEFT(H258,5)="BLOCK"),"HANDOFF / CONDITIONAL — no instance coverage claim",IF(LEFT(H258,16)="NEEDS ASSESSMENT","NEEDS ASSESSMENT","N/A"))))</f>
        <v/>
      </c>
      <c r="S258" s="136">
        <f>IF(OR(B258="",F258=""),"",B258&amp;"|"&amp;F258)</f>
        <v/>
      </c>
    </row>
    <row r="259">
      <c r="A259" s="8" t="inlineStr">
        <is>
          <t>GR-0255</t>
        </is>
      </c>
      <c r="B259" s="8">
        <f>'04_SCOPE_CLASSIFICATION'!A19</f>
        <v/>
      </c>
      <c r="C259" s="8">
        <f>'04_SCOPE_CLASSIFICATION'!B19</f>
        <v/>
      </c>
      <c r="D259" s="8">
        <f>'04_SCOPE_CLASSIFICATION'!D19</f>
        <v/>
      </c>
      <c r="E259" s="8">
        <f>'04_SCOPE_CLASSIFICATION'!E19</f>
        <v/>
      </c>
      <c r="F259" s="8" t="inlineStr">
        <is>
          <t>AZC-GPAI</t>
        </is>
      </c>
      <c r="G259" s="8" t="inlineStr">
        <is>
          <t>GPAI Model Compliance</t>
        </is>
      </c>
      <c r="H259" s="8">
        <f>IF('04_SCOPE_CLASSIFICATION'!B19="","NOT CONFIGURED",IF(OR('04_SCOPE_CLASSIFICATION'!U19="Ordinary GPAI provider",'04_SCOPE_CLASSIFICATION'!U19="Systemic-risk GPAI provider"),IF('04_SCOPE_CLASSIFICATION'!H19="Yes",IF(E259="Parent dossier","REQUIRED — parent dossier",IF(E259="Separate dossier","REQUIRED — separate object",IF(E259="Component-scoped controls","REQUIRED — component-scoped",IF(E259="Shared parent controls","SHARED — parent dossier",IF(E259="Not separately assessed","SCREEN / HANDOFF — confirm parent coverage","NEEDS ASSESSMENT — dossier mode"))))),"SCREEN / HANDOFF — external GPAI provider obligations"),IF('04_SCOPE_CLASSIFICATION'!U19="GPAI model used / external provider handoff","SCREEN / HANDOFF — model-provider evidence",IF('04_SCOPE_CLASSIFICATION'!U19="Needs assessment","NEEDS ASSESSMENT","NOT APPLICABLE"))))</f>
        <v/>
      </c>
      <c r="I259" s="8" t="inlineStr">
        <is>
          <t>GPAI provider vs downstream handoff.</t>
        </is>
      </c>
      <c r="J259" s="8" t="inlineStr">
        <is>
          <t>Articles 51–55</t>
        </is>
      </c>
      <c r="K259" s="8" t="inlineStr">
        <is>
          <t>AZComply_GPAI_Model_Compliance_Control_Workbook_2026-09-05.xlsx</t>
        </is>
      </c>
      <c r="L259" s="131" t="str"/>
      <c r="M259" s="131" t="inlineStr">
        <is>
          <t>Not started</t>
        </is>
      </c>
      <c r="N259" s="131" t="str"/>
      <c r="O259" s="131" t="str"/>
      <c r="P259" s="131" t="n"/>
      <c r="Q259" s="131" t="n"/>
      <c r="R259" s="136">
        <f>IF(B259="","",IF(OR(LEFT(H259,8)="REQUIRED",LEFT(H259,6)="SHARED"),IF(L259="","MISSING — pack instance ID",IF(P259="","MISSING — pack instance reference",IF(OR(H259="REQUIRED — component-scoped",LEFT(H259,6)="SHARED"),IF(Q259="","MISSING — explicit covered-object list",IF(ISNUMBER(SEARCH(B259,Q259)),"COVERED — exact shared/component route","MISSING — object not named in covered-object list")),IF(COUNTIF($L$5:$L$2000,L259)&gt;1,"BLOCK — duplicate instance ID on non-shared route","COVERED — exact route")))),IF(OR(LEFT(H259,18)="SCREEN / HANDOFF",LEFT(H259,11)="CONDITIONAL",LEFT(H259,5)="BLOCK"),"HANDOFF / CONDITIONAL — no instance coverage claim",IF(LEFT(H259,16)="NEEDS ASSESSMENT","NEEDS ASSESSMENT","N/A"))))</f>
        <v/>
      </c>
      <c r="S259" s="136">
        <f>IF(OR(B259="",F259=""),"",B259&amp;"|"&amp;F259)</f>
        <v/>
      </c>
    </row>
    <row r="260">
      <c r="A260" s="8" t="inlineStr">
        <is>
          <t>GR-0256</t>
        </is>
      </c>
      <c r="B260" s="8">
        <f>'04_SCOPE_CLASSIFICATION'!A20</f>
        <v/>
      </c>
      <c r="C260" s="8">
        <f>'04_SCOPE_CLASSIFICATION'!B20</f>
        <v/>
      </c>
      <c r="D260" s="8">
        <f>'04_SCOPE_CLASSIFICATION'!D20</f>
        <v/>
      </c>
      <c r="E260" s="8">
        <f>'04_SCOPE_CLASSIFICATION'!E20</f>
        <v/>
      </c>
      <c r="F260" s="8" t="inlineStr">
        <is>
          <t>AZC-CLS</t>
        </is>
      </c>
      <c r="G260" s="8" t="inlineStr">
        <is>
          <t>AI System Classification Decision</t>
        </is>
      </c>
      <c r="H260" s="8">
        <f>IF('04_SCOPE_CLASSIFICATION'!B20="","NOT CONFIGURED",IF('04_SCOPE_CLASSIFICATION'!D20="Needs assessment","NEEDS ASSESSMENT — regulatory object status",IF(OR('04_SCOPE_CLASSIFICATION'!D20="Separate AI system",'04_SCOPE_CLASSIFICATION'!D20="GPAI model"),IF(E260="Parent dossier","REQUIRED — parent dossier",IF(E260="Separate dossier","REQUIRED — separate object",IF(E260="Component-scoped controls","REQUIRED — component-scoped",IF(E260="Shared parent controls","SHARED — parent dossier",IF(E260="Not separately assessed","SCREEN / HANDOFF — confirm parent coverage","NEEDS ASSESSMENT — dossier mode"))))),IF('04_SCOPE_CLASSIFICATION'!D20="AI component within parent","SCREEN / HANDOFF — classify component within parent context",IF('04_SCOPE_CLASSIFICATION'!D20="Non-AI component","NOT APPLICABLE","NEEDS ASSESSMENT")))))</f>
        <v/>
      </c>
      <c r="I260" s="8" t="inlineStr">
        <is>
          <t>Classification/scope screen for each material object.</t>
        </is>
      </c>
      <c r="J260" s="8" t="inlineStr">
        <is>
          <t>Art.2/3/5/6; Annex I/III</t>
        </is>
      </c>
      <c r="K260" s="8" t="inlineStr">
        <is>
          <t>AZComply_AI_System_Classification_Decision_Workbook_UPDATED_2026-09-04.xlsx</t>
        </is>
      </c>
      <c r="L260" s="131" t="str"/>
      <c r="M260" s="131" t="inlineStr">
        <is>
          <t>Not started</t>
        </is>
      </c>
      <c r="N260" s="131" t="str"/>
      <c r="O260" s="131" t="str"/>
      <c r="P260" s="131" t="n"/>
      <c r="Q260" s="131" t="n"/>
      <c r="R260" s="136">
        <f>IF(B260="","",IF(OR(LEFT(H260,8)="REQUIRED",LEFT(H260,6)="SHARED"),IF(L260="","MISSING — pack instance ID",IF(P260="","MISSING — pack instance reference",IF(OR(H260="REQUIRED — component-scoped",LEFT(H260,6)="SHARED"),IF(Q260="","MISSING — explicit covered-object list",IF(ISNUMBER(SEARCH(B260,Q260)),"COVERED — exact shared/component route","MISSING — object not named in covered-object list")),IF(COUNTIF($L$5:$L$2000,L260)&gt;1,"BLOCK — duplicate instance ID on non-shared route","COVERED — exact route")))),IF(OR(LEFT(H260,18)="SCREEN / HANDOFF",LEFT(H260,11)="CONDITIONAL",LEFT(H260,5)="BLOCK"),"HANDOFF / CONDITIONAL — no instance coverage claim",IF(LEFT(H260,16)="NEEDS ASSESSMENT","NEEDS ASSESSMENT","N/A"))))</f>
        <v/>
      </c>
      <c r="S260" s="136">
        <f>IF(OR(B260="",F260=""),"",B260&amp;"|"&amp;F260)</f>
        <v/>
      </c>
    </row>
    <row r="261">
      <c r="A261" s="8" t="inlineStr">
        <is>
          <t>GR-0257</t>
        </is>
      </c>
      <c r="B261" s="8">
        <f>'04_SCOPE_CLASSIFICATION'!A20</f>
        <v/>
      </c>
      <c r="C261" s="8">
        <f>'04_SCOPE_CLASSIFICATION'!B20</f>
        <v/>
      </c>
      <c r="D261" s="8">
        <f>'04_SCOPE_CLASSIFICATION'!D20</f>
        <v/>
      </c>
      <c r="E261" s="8">
        <f>'04_SCOPE_CLASSIFICATION'!E20</f>
        <v/>
      </c>
      <c r="F261" s="8" t="inlineStr">
        <is>
          <t>AZC-A5</t>
        </is>
      </c>
      <c r="G261" s="8" t="inlineStr">
        <is>
          <t>Article 5 Prohibited Practices</t>
        </is>
      </c>
      <c r="H261" s="8">
        <f>IF('04_SCOPE_CLASSIFICATION'!B20="","NOT CONFIGURED",IF('04_SCOPE_CLASSIFICATION'!F20="No","NOT APPLICABLE — not AI system",IF('04_SCOPE_CLASSIFICATION'!N20="Needs assessment","NEEDS ASSESSMENT — Article 5 screen",IF(OR('04_SCOPE_CLASSIFICATION'!N20="Potential prohibited-practice route",'04_SCOPE_CLASSIFICATION'!N20="Future Article 5 transition route"),"BLOCK / HANDOFF — Article 5 route",IF('04_SCOPE_CLASSIFICATION'!N20="No current Article 5 trigger","SCREEN COMPLETE — no current trigger","NOT APPLICABLE")))))</f>
        <v/>
      </c>
      <c r="I261" s="8" t="inlineStr">
        <is>
          <t>Article 5 gate; component positive route escalates to parent.</t>
        </is>
      </c>
      <c r="J261" s="8" t="inlineStr">
        <is>
          <t>Article 5</t>
        </is>
      </c>
      <c r="K261" s="8" t="inlineStr">
        <is>
          <t>AZComply_Article5_Prohibited_Practices_Control_Workbook_2026-09-04.xlsx</t>
        </is>
      </c>
      <c r="L261" s="131" t="str"/>
      <c r="M261" s="131" t="inlineStr">
        <is>
          <t>Not started</t>
        </is>
      </c>
      <c r="N261" s="131" t="str"/>
      <c r="O261" s="131" t="str"/>
      <c r="P261" s="131" t="n"/>
      <c r="Q261" s="131" t="n"/>
      <c r="R261" s="136">
        <f>IF(B261="","",IF(OR(LEFT(H261,8)="REQUIRED",LEFT(H261,6)="SHARED"),IF(L261="","MISSING — pack instance ID",IF(P261="","MISSING — pack instance reference",IF(OR(H261="REQUIRED — component-scoped",LEFT(H261,6)="SHARED"),IF(Q261="","MISSING — explicit covered-object list",IF(ISNUMBER(SEARCH(B261,Q261)),"COVERED — exact shared/component route","MISSING — object not named in covered-object list")),IF(COUNTIF($L$5:$L$2000,L261)&gt;1,"BLOCK — duplicate instance ID on non-shared route","COVERED — exact route")))),IF(OR(LEFT(H261,18)="SCREEN / HANDOFF",LEFT(H261,11)="CONDITIONAL",LEFT(H261,5)="BLOCK"),"HANDOFF / CONDITIONAL — no instance coverage claim",IF(LEFT(H261,16)="NEEDS ASSESSMENT","NEEDS ASSESSMENT","N/A"))))</f>
        <v/>
      </c>
      <c r="S261" s="136">
        <f>IF(OR(B261="",F261=""),"",B261&amp;"|"&amp;F261)</f>
        <v/>
      </c>
    </row>
    <row r="262">
      <c r="A262" s="8" t="inlineStr">
        <is>
          <t>GR-0258</t>
        </is>
      </c>
      <c r="B262" s="8">
        <f>'04_SCOPE_CLASSIFICATION'!A20</f>
        <v/>
      </c>
      <c r="C262" s="8">
        <f>'04_SCOPE_CLASSIFICATION'!B20</f>
        <v/>
      </c>
      <c r="D262" s="8">
        <f>'04_SCOPE_CLASSIFICATION'!D20</f>
        <v/>
      </c>
      <c r="E262" s="8">
        <f>'04_SCOPE_CLASSIFICATION'!E20</f>
        <v/>
      </c>
      <c r="F262" s="8" t="inlineStr">
        <is>
          <t>AZC-TRANS</t>
        </is>
      </c>
      <c r="G262" s="8" t="inlineStr">
        <is>
          <t>Transparency &amp; Information</t>
        </is>
      </c>
      <c r="H262" s="8">
        <f>IF('04_SCOPE_CLASSIFICATION'!B20="","NOT CONFIGURED",IF(OR('04_SCOPE_CLASSIFICATION'!R20="Required",AND(OR('04_SCOPE_CLASSIFICATION'!O20="High-risk — Annex III",'04_SCOPE_CLASSIFICATION'!O20="High-risk — Annex I"),'04_SCOPE_CLASSIFICATION'!H20="Yes")),IF(E262="Parent dossier","REQUIRED — parent dossier",IF(E262="Separate dossier","REQUIRED — separate object",IF(E262="Component-scoped controls","REQUIRED — component-scoped",IF(E262="Shared parent controls","SHARED — parent dossier",IF(E262="Not separately assessed","SCREEN / HANDOFF — confirm parent coverage","NEEDS ASSESSMENT — dossier mode"))))),IF(AND(OR('04_SCOPE_CLASSIFICATION'!O20="High-risk — Annex III",'04_SCOPE_CLASSIFICATION'!O20="High-risk — Annex I"),'04_SCOPE_CLASSIFICATION'!I20="Yes",'04_SCOPE_CLASSIFICATION'!H20&lt;&gt;"Yes"),"SCREEN / HANDOFF — obtain provider Article 13 information",IF(OR('04_SCOPE_CLASSIFICATION'!R20="Needs assessment",'04_SCOPE_CLASSIFICATION'!O20="Needs assessment"),"NEEDS ASSESSMENT",IF('04_SCOPE_CLASSIFICATION'!R20="Potential exception / reduced disclosure","CONDITIONAL — exception / reduced disclosure evidence","NOT APPLICABLE")))))</f>
        <v/>
      </c>
      <c r="I262" s="8" t="inlineStr">
        <is>
          <t>Article 13 provider info + Article 50 transparency.</t>
        </is>
      </c>
      <c r="J262" s="8" t="inlineStr">
        <is>
          <t>Articles 13,50</t>
        </is>
      </c>
      <c r="K262" s="8" t="inlineStr">
        <is>
          <t>AZComply_Transparency_Information_Control_Workbook_2026-09-05.xlsx</t>
        </is>
      </c>
      <c r="L262" s="131" t="str"/>
      <c r="M262" s="131" t="inlineStr">
        <is>
          <t>Not started</t>
        </is>
      </c>
      <c r="N262" s="131" t="str"/>
      <c r="O262" s="131" t="str"/>
      <c r="P262" s="131" t="n"/>
      <c r="Q262" s="131" t="n"/>
      <c r="R262" s="136">
        <f>IF(B262="","",IF(OR(LEFT(H262,8)="REQUIRED",LEFT(H262,6)="SHARED"),IF(L262="","MISSING — pack instance ID",IF(P262="","MISSING — pack instance reference",IF(OR(H262="REQUIRED — component-scoped",LEFT(H262,6)="SHARED"),IF(Q262="","MISSING — explicit covered-object list",IF(ISNUMBER(SEARCH(B262,Q262)),"COVERED — exact shared/component route","MISSING — object not named in covered-object list")),IF(COUNTIF($L$5:$L$2000,L262)&gt;1,"BLOCK — duplicate instance ID on non-shared route","COVERED — exact route")))),IF(OR(LEFT(H262,18)="SCREEN / HANDOFF",LEFT(H262,11)="CONDITIONAL",LEFT(H262,5)="BLOCK"),"HANDOFF / CONDITIONAL — no instance coverage claim",IF(LEFT(H262,16)="NEEDS ASSESSMENT","NEEDS ASSESSMENT","N/A"))))</f>
        <v/>
      </c>
      <c r="S262" s="136">
        <f>IF(OR(B262="",F262=""),"",B262&amp;"|"&amp;F262)</f>
        <v/>
      </c>
    </row>
    <row r="263">
      <c r="A263" s="8" t="inlineStr">
        <is>
          <t>GR-0259</t>
        </is>
      </c>
      <c r="B263" s="8">
        <f>'04_SCOPE_CLASSIFICATION'!A20</f>
        <v/>
      </c>
      <c r="C263" s="8">
        <f>'04_SCOPE_CLASSIFICATION'!B20</f>
        <v/>
      </c>
      <c r="D263" s="8">
        <f>'04_SCOPE_CLASSIFICATION'!D20</f>
        <v/>
      </c>
      <c r="E263" s="8">
        <f>'04_SCOPE_CLASSIFICATION'!E20</f>
        <v/>
      </c>
      <c r="F263" s="8" t="inlineStr">
        <is>
          <t>AZC-DEP</t>
        </is>
      </c>
      <c r="G263" s="8" t="inlineStr">
        <is>
          <t>Deployer Obligations</t>
        </is>
      </c>
      <c r="H263" s="8">
        <f>IF('04_SCOPE_CLASSIFICATION'!B20="","NOT CONFIGURED",IF(AND('04_SCOPE_CLASSIFICATION'!I20="Yes",OR('04_SCOPE_CLASSIFICATION'!O20="High-risk — Annex III",'04_SCOPE_CLASSIFICATION'!O20="High-risk — Annex I")),IF(E263="Parent dossier","REQUIRED — parent dossier",IF(E263="Separate dossier","REQUIRED — separate object",IF(E263="Component-scoped controls","REQUIRED — component-scoped",IF(E263="Shared parent controls","SHARED — parent dossier",IF(E263="Not separately assessed","SCREEN / HANDOFF — confirm parent coverage","NEEDS ASSESSMENT — dossier mode"))))),IF(OR('04_SCOPE_CLASSIFICATION'!I20="Needs assessment",'04_SCOPE_CLASSIFICATION'!O20="Needs assessment"),"NEEDS ASSESSMENT","NOT APPLICABLE")))</f>
        <v/>
      </c>
      <c r="I263" s="8" t="inlineStr">
        <is>
          <t>High-risk deployer duties.</t>
        </is>
      </c>
      <c r="J263" s="8" t="inlineStr">
        <is>
          <t>Article 26</t>
        </is>
      </c>
      <c r="K263" s="8" t="inlineStr">
        <is>
          <t>AZComply_Deployer_Obligations_Control_Workbook_2026-09-04.xlsx</t>
        </is>
      </c>
      <c r="L263" s="131" t="str"/>
      <c r="M263" s="131" t="inlineStr">
        <is>
          <t>Not started</t>
        </is>
      </c>
      <c r="N263" s="131" t="str"/>
      <c r="O263" s="131" t="str"/>
      <c r="P263" s="131" t="n"/>
      <c r="Q263" s="131" t="n"/>
      <c r="R263" s="136">
        <f>IF(B263="","",IF(OR(LEFT(H263,8)="REQUIRED",LEFT(H263,6)="SHARED"),IF(L263="","MISSING — pack instance ID",IF(P263="","MISSING — pack instance reference",IF(OR(H263="REQUIRED — component-scoped",LEFT(H263,6)="SHARED"),IF(Q263="","MISSING — explicit covered-object list",IF(ISNUMBER(SEARCH(B263,Q263)),"COVERED — exact shared/component route","MISSING — object not named in covered-object list")),IF(COUNTIF($L$5:$L$2000,L263)&gt;1,"BLOCK — duplicate instance ID on non-shared route","COVERED — exact route")))),IF(OR(LEFT(H263,18)="SCREEN / HANDOFF",LEFT(H263,11)="CONDITIONAL",LEFT(H263,5)="BLOCK"),"HANDOFF / CONDITIONAL — no instance coverage claim",IF(LEFT(H263,16)="NEEDS ASSESSMENT","NEEDS ASSESSMENT","N/A"))))</f>
        <v/>
      </c>
      <c r="S263" s="136">
        <f>IF(OR(B263="",F263=""),"",B263&amp;"|"&amp;F263)</f>
        <v/>
      </c>
    </row>
    <row r="264">
      <c r="A264" s="8" t="inlineStr">
        <is>
          <t>GR-0260</t>
        </is>
      </c>
      <c r="B264" s="8">
        <f>'04_SCOPE_CLASSIFICATION'!A20</f>
        <v/>
      </c>
      <c r="C264" s="8">
        <f>'04_SCOPE_CLASSIFICATION'!B20</f>
        <v/>
      </c>
      <c r="D264" s="8">
        <f>'04_SCOPE_CLASSIFICATION'!D20</f>
        <v/>
      </c>
      <c r="E264" s="8">
        <f>'04_SCOPE_CLASSIFICATION'!E20</f>
        <v/>
      </c>
      <c r="F264" s="8" t="inlineStr">
        <is>
          <t>AZC-HO</t>
        </is>
      </c>
      <c r="G264" s="8" t="inlineStr">
        <is>
          <t>Human Oversight</t>
        </is>
      </c>
      <c r="H264" s="8">
        <f>IF('04_SCOPE_CLASSIFICATION'!B20="","NOT CONFIGURED",IF(AND(OR('04_SCOPE_CLASSIFICATION'!O20="High-risk — Annex III",'04_SCOPE_CLASSIFICATION'!O20="High-risk — Annex I"),OR('04_SCOPE_CLASSIFICATION'!H20="Yes",'04_SCOPE_CLASSIFICATION'!I20="Yes")),IF(E264="Parent dossier","REQUIRED — parent dossier",IF(E264="Separate dossier","REQUIRED — separate object",IF(E264="Component-scoped controls","REQUIRED — component-scoped",IF(E264="Shared parent controls","SHARED — parent dossier",IF(E264="Not separately assessed","SCREEN / HANDOFF — confirm parent coverage","NEEDS ASSESSMENT — dossier mode"))))),IF('04_SCOPE_CLASSIFICATION'!O20="Needs assessment","NEEDS ASSESSMENT","NOT APPLICABLE")))</f>
        <v/>
      </c>
      <c r="I264" s="8" t="inlineStr">
        <is>
          <t>High-risk provider/deployer human oversight.</t>
        </is>
      </c>
      <c r="J264" s="8" t="inlineStr">
        <is>
          <t>Articles 14,26(2)</t>
        </is>
      </c>
      <c r="K264" s="8" t="inlineStr">
        <is>
          <t>AZComply_Human_Oversight_Control_Workbook_2026-09-04.xlsx</t>
        </is>
      </c>
      <c r="L264" s="131" t="str"/>
      <c r="M264" s="131" t="inlineStr">
        <is>
          <t>Not started</t>
        </is>
      </c>
      <c r="N264" s="131" t="str"/>
      <c r="O264" s="131" t="str"/>
      <c r="P264" s="131" t="n"/>
      <c r="Q264" s="131" t="n"/>
      <c r="R264" s="136">
        <f>IF(B264="","",IF(OR(LEFT(H264,8)="REQUIRED",LEFT(H264,6)="SHARED"),IF(L264="","MISSING — pack instance ID",IF(P264="","MISSING — pack instance reference",IF(OR(H264="REQUIRED — component-scoped",LEFT(H264,6)="SHARED"),IF(Q264="","MISSING — explicit covered-object list",IF(ISNUMBER(SEARCH(B264,Q264)),"COVERED — exact shared/component route","MISSING — object not named in covered-object list")),IF(COUNTIF($L$5:$L$2000,L264)&gt;1,"BLOCK — duplicate instance ID on non-shared route","COVERED — exact route")))),IF(OR(LEFT(H264,18)="SCREEN / HANDOFF",LEFT(H264,11)="CONDITIONAL",LEFT(H264,5)="BLOCK"),"HANDOFF / CONDITIONAL — no instance coverage claim",IF(LEFT(H264,16)="NEEDS ASSESSMENT","NEEDS ASSESSMENT","N/A"))))</f>
        <v/>
      </c>
      <c r="S264" s="136">
        <f>IF(OR(B264="",F264=""),"",B264&amp;"|"&amp;F264)</f>
        <v/>
      </c>
    </row>
    <row r="265">
      <c r="A265" s="8" t="inlineStr">
        <is>
          <t>GR-0261</t>
        </is>
      </c>
      <c r="B265" s="8">
        <f>'04_SCOPE_CLASSIFICATION'!A20</f>
        <v/>
      </c>
      <c r="C265" s="8">
        <f>'04_SCOPE_CLASSIFICATION'!B20</f>
        <v/>
      </c>
      <c r="D265" s="8">
        <f>'04_SCOPE_CLASSIFICATION'!D20</f>
        <v/>
      </c>
      <c r="E265" s="8">
        <f>'04_SCOPE_CLASSIFICATION'!E20</f>
        <v/>
      </c>
      <c r="F265" s="8" t="inlineStr">
        <is>
          <t>AZC-RISK</t>
        </is>
      </c>
      <c r="G265" s="8" t="inlineStr">
        <is>
          <t>Risk Management System</t>
        </is>
      </c>
      <c r="H265" s="8">
        <f>IF('04_SCOPE_CLASSIFICATION'!B20="","NOT CONFIGURED",IF(OR('04_SCOPE_CLASSIFICATION'!O20="High-risk — Annex III",'04_SCOPE_CLASSIFICATION'!O20="High-risk — Annex I"),IF('04_SCOPE_CLASSIFICATION'!H20="Yes",IF(E265="Parent dossier","REQUIRED — parent dossier",IF(E265="Separate dossier","REQUIRED — separate object",IF(E265="Component-scoped controls","REQUIRED — component-scoped",IF(E265="Shared parent controls","SHARED — parent dossier",IF(E265="Not separately assessed","SCREEN / HANDOFF — confirm parent coverage","NEEDS ASSESSMENT — dossier mode"))))),IF('04_SCOPE_CLASSIFICATION'!I20="Yes","SCREEN / HANDOFF — provider-side evidence required",IF('04_SCOPE_CLASSIFICATION'!H20="Needs assessment","NEEDS ASSESSMENT — provider role","SCREEN / HANDOFF — identify responsible provider"))),IF('04_SCOPE_CLASSIFICATION'!O20="Needs assessment","NEEDS ASSESSMENT","NOT APPLICABLE")))</f>
        <v/>
      </c>
      <c r="I265" s="8" t="inlineStr">
        <is>
          <t>Provider-side high-risk pack; deployer uses handoff/provider evidence.</t>
        </is>
      </c>
      <c r="J265" s="8" t="inlineStr">
        <is>
          <t>Article 9</t>
        </is>
      </c>
      <c r="K265" s="8" t="inlineStr">
        <is>
          <t>AZComply_Risk_Management_System_Control_Workbook_2026-09-04.xlsx</t>
        </is>
      </c>
      <c r="L265" s="131" t="str"/>
      <c r="M265" s="131" t="inlineStr">
        <is>
          <t>Not started</t>
        </is>
      </c>
      <c r="N265" s="131" t="str"/>
      <c r="O265" s="131" t="str"/>
      <c r="P265" s="131" t="n"/>
      <c r="Q265" s="131" t="n"/>
      <c r="R265" s="136">
        <f>IF(B265="","",IF(OR(LEFT(H265,8)="REQUIRED",LEFT(H265,6)="SHARED"),IF(L265="","MISSING — pack instance ID",IF(P265="","MISSING — pack instance reference",IF(OR(H265="REQUIRED — component-scoped",LEFT(H265,6)="SHARED"),IF(Q265="","MISSING — explicit covered-object list",IF(ISNUMBER(SEARCH(B265,Q265)),"COVERED — exact shared/component route","MISSING — object not named in covered-object list")),IF(COUNTIF($L$5:$L$2000,L265)&gt;1,"BLOCK — duplicate instance ID on non-shared route","COVERED — exact route")))),IF(OR(LEFT(H265,18)="SCREEN / HANDOFF",LEFT(H265,11)="CONDITIONAL",LEFT(H265,5)="BLOCK"),"HANDOFF / CONDITIONAL — no instance coverage claim",IF(LEFT(H265,16)="NEEDS ASSESSMENT","NEEDS ASSESSMENT","N/A"))))</f>
        <v/>
      </c>
      <c r="S265" s="136">
        <f>IF(OR(B265="",F265=""),"",B265&amp;"|"&amp;F265)</f>
        <v/>
      </c>
    </row>
    <row r="266">
      <c r="A266" s="8" t="inlineStr">
        <is>
          <t>GR-0262</t>
        </is>
      </c>
      <c r="B266" s="8">
        <f>'04_SCOPE_CLASSIFICATION'!A20</f>
        <v/>
      </c>
      <c r="C266" s="8">
        <f>'04_SCOPE_CLASSIFICATION'!B20</f>
        <v/>
      </c>
      <c r="D266" s="8">
        <f>'04_SCOPE_CLASSIFICATION'!D20</f>
        <v/>
      </c>
      <c r="E266" s="8">
        <f>'04_SCOPE_CLASSIFICATION'!E20</f>
        <v/>
      </c>
      <c r="F266" s="8" t="inlineStr">
        <is>
          <t>AZC-DATA</t>
        </is>
      </c>
      <c r="G266" s="8" t="inlineStr">
        <is>
          <t>Data Governance</t>
        </is>
      </c>
      <c r="H266" s="8">
        <f>IF('04_SCOPE_CLASSIFICATION'!B20="","NOT CONFIGURED",IF(OR('04_SCOPE_CLASSIFICATION'!O20="High-risk — Annex III",'04_SCOPE_CLASSIFICATION'!O20="High-risk — Annex I"),IF('04_SCOPE_CLASSIFICATION'!H20="Yes",IF(E266="Parent dossier","REQUIRED — parent dossier",IF(E266="Separate dossier","REQUIRED — separate object",IF(E266="Component-scoped controls","REQUIRED — component-scoped",IF(E266="Shared parent controls","SHARED — parent dossier",IF(E266="Not separately assessed","SCREEN / HANDOFF — confirm parent coverage","NEEDS ASSESSMENT — dossier mode"))))),IF('04_SCOPE_CLASSIFICATION'!I20="Yes","SCREEN / HANDOFF — provider-side evidence required",IF('04_SCOPE_CLASSIFICATION'!H20="Needs assessment","NEEDS ASSESSMENT — provider role","SCREEN / HANDOFF — identify responsible provider"))),IF('04_SCOPE_CLASSIFICATION'!O20="Needs assessment","NEEDS ASSESSMENT","NOT APPLICABLE")))</f>
        <v/>
      </c>
      <c r="I266" s="8" t="inlineStr">
        <is>
          <t>Provider-side high-risk pack; deployer uses handoff/provider evidence.</t>
        </is>
      </c>
      <c r="J266" s="8" t="inlineStr">
        <is>
          <t>Article 10</t>
        </is>
      </c>
      <c r="K266" s="8" t="inlineStr">
        <is>
          <t>AZComply_Data_Governance_Control_Workbook_2026-09-04.xlsx</t>
        </is>
      </c>
      <c r="L266" s="131" t="str"/>
      <c r="M266" s="131" t="inlineStr">
        <is>
          <t>Not started</t>
        </is>
      </c>
      <c r="N266" s="131" t="str"/>
      <c r="O266" s="131" t="str"/>
      <c r="P266" s="131" t="n"/>
      <c r="Q266" s="131" t="n"/>
      <c r="R266" s="136">
        <f>IF(B266="","",IF(OR(LEFT(H266,8)="REQUIRED",LEFT(H266,6)="SHARED"),IF(L266="","MISSING — pack instance ID",IF(P266="","MISSING — pack instance reference",IF(OR(H266="REQUIRED — component-scoped",LEFT(H266,6)="SHARED"),IF(Q266="","MISSING — explicit covered-object list",IF(ISNUMBER(SEARCH(B266,Q266)),"COVERED — exact shared/component route","MISSING — object not named in covered-object list")),IF(COUNTIF($L$5:$L$2000,L266)&gt;1,"BLOCK — duplicate instance ID on non-shared route","COVERED — exact route")))),IF(OR(LEFT(H266,18)="SCREEN / HANDOFF",LEFT(H266,11)="CONDITIONAL",LEFT(H266,5)="BLOCK"),"HANDOFF / CONDITIONAL — no instance coverage claim",IF(LEFT(H266,16)="NEEDS ASSESSMENT","NEEDS ASSESSMENT","N/A"))))</f>
        <v/>
      </c>
      <c r="S266" s="136">
        <f>IF(OR(B266="",F266=""),"",B266&amp;"|"&amp;F266)</f>
        <v/>
      </c>
    </row>
    <row r="267">
      <c r="A267" s="8" t="inlineStr">
        <is>
          <t>GR-0263</t>
        </is>
      </c>
      <c r="B267" s="8">
        <f>'04_SCOPE_CLASSIFICATION'!A20</f>
        <v/>
      </c>
      <c r="C267" s="8">
        <f>'04_SCOPE_CLASSIFICATION'!B20</f>
        <v/>
      </c>
      <c r="D267" s="8">
        <f>'04_SCOPE_CLASSIFICATION'!D20</f>
        <v/>
      </c>
      <c r="E267" s="8">
        <f>'04_SCOPE_CLASSIFICATION'!E20</f>
        <v/>
      </c>
      <c r="F267" s="8" t="inlineStr">
        <is>
          <t>AZC-TECH</t>
        </is>
      </c>
      <c r="G267" s="8" t="inlineStr">
        <is>
          <t>Technical Documentation</t>
        </is>
      </c>
      <c r="H267" s="8">
        <f>IF('04_SCOPE_CLASSIFICATION'!B20="","NOT CONFIGURED",IF(OR('04_SCOPE_CLASSIFICATION'!O20="High-risk — Annex III",'04_SCOPE_CLASSIFICATION'!O20="High-risk — Annex I"),IF('04_SCOPE_CLASSIFICATION'!H20="Yes",IF(E267="Parent dossier","REQUIRED — parent dossier",IF(E267="Separate dossier","REQUIRED — separate object",IF(E267="Component-scoped controls","REQUIRED — component-scoped",IF(E267="Shared parent controls","SHARED — parent dossier",IF(E267="Not separately assessed","SCREEN / HANDOFF — confirm parent coverage","NEEDS ASSESSMENT — dossier mode"))))),IF('04_SCOPE_CLASSIFICATION'!I20="Yes","SCREEN / HANDOFF — provider-side evidence required",IF('04_SCOPE_CLASSIFICATION'!H20="Needs assessment","NEEDS ASSESSMENT — provider role","SCREEN / HANDOFF — identify responsible provider"))),IF('04_SCOPE_CLASSIFICATION'!O20="Needs assessment","NEEDS ASSESSMENT","NOT APPLICABLE")))</f>
        <v/>
      </c>
      <c r="I267" s="8" t="inlineStr">
        <is>
          <t>Provider-side high-risk pack; deployer uses handoff/provider evidence.</t>
        </is>
      </c>
      <c r="J267" s="8" t="inlineStr">
        <is>
          <t>Article 11 / Annex IV</t>
        </is>
      </c>
      <c r="K267" s="8" t="inlineStr">
        <is>
          <t>AZComply_Technical_Documentation_Control_Workbook_2026-09-04.xlsx</t>
        </is>
      </c>
      <c r="L267" s="131" t="str"/>
      <c r="M267" s="131" t="inlineStr">
        <is>
          <t>Not started</t>
        </is>
      </c>
      <c r="N267" s="131" t="str"/>
      <c r="O267" s="131" t="str"/>
      <c r="P267" s="131" t="n"/>
      <c r="Q267" s="131" t="n"/>
      <c r="R267" s="136">
        <f>IF(B267="","",IF(OR(LEFT(H267,8)="REQUIRED",LEFT(H267,6)="SHARED"),IF(L267="","MISSING — pack instance ID",IF(P267="","MISSING — pack instance reference",IF(OR(H267="REQUIRED — component-scoped",LEFT(H267,6)="SHARED"),IF(Q267="","MISSING — explicit covered-object list",IF(ISNUMBER(SEARCH(B267,Q267)),"COVERED — exact shared/component route","MISSING — object not named in covered-object list")),IF(COUNTIF($L$5:$L$2000,L267)&gt;1,"BLOCK — duplicate instance ID on non-shared route","COVERED — exact route")))),IF(OR(LEFT(H267,18)="SCREEN / HANDOFF",LEFT(H267,11)="CONDITIONAL",LEFT(H267,5)="BLOCK"),"HANDOFF / CONDITIONAL — no instance coverage claim",IF(LEFT(H267,16)="NEEDS ASSESSMENT","NEEDS ASSESSMENT","N/A"))))</f>
        <v/>
      </c>
      <c r="S267" s="136">
        <f>IF(OR(B267="",F267=""),"",B267&amp;"|"&amp;F267)</f>
        <v/>
      </c>
    </row>
    <row r="268">
      <c r="A268" s="8" t="inlineStr">
        <is>
          <t>GR-0264</t>
        </is>
      </c>
      <c r="B268" s="8">
        <f>'04_SCOPE_CLASSIFICATION'!A20</f>
        <v/>
      </c>
      <c r="C268" s="8">
        <f>'04_SCOPE_CLASSIFICATION'!B20</f>
        <v/>
      </c>
      <c r="D268" s="8">
        <f>'04_SCOPE_CLASSIFICATION'!D20</f>
        <v/>
      </c>
      <c r="E268" s="8">
        <f>'04_SCOPE_CLASSIFICATION'!E20</f>
        <v/>
      </c>
      <c r="F268" s="8" t="inlineStr">
        <is>
          <t>AZC-QMS</t>
        </is>
      </c>
      <c r="G268" s="8" t="inlineStr">
        <is>
          <t>Quality Management System</t>
        </is>
      </c>
      <c r="H268" s="8">
        <f>IF('04_SCOPE_CLASSIFICATION'!B20="","NOT CONFIGURED",IF(OR('04_SCOPE_CLASSIFICATION'!O20="High-risk — Annex III",'04_SCOPE_CLASSIFICATION'!O20="High-risk — Annex I"),IF('04_SCOPE_CLASSIFICATION'!H20="Yes",IF(E268="Parent dossier","REQUIRED — parent dossier",IF(E268="Separate dossier","REQUIRED — separate object",IF(E268="Component-scoped controls","REQUIRED — component-scoped",IF(E268="Shared parent controls","SHARED — parent dossier",IF(E268="Not separately assessed","SCREEN / HANDOFF — confirm parent coverage","NEEDS ASSESSMENT — dossier mode"))))),IF('04_SCOPE_CLASSIFICATION'!I20="Yes","SCREEN / HANDOFF — provider-side evidence required",IF('04_SCOPE_CLASSIFICATION'!H20="Needs assessment","NEEDS ASSESSMENT — provider role","SCREEN / HANDOFF — identify responsible provider"))),IF('04_SCOPE_CLASSIFICATION'!O20="Needs assessment","NEEDS ASSESSMENT","NOT APPLICABLE")))</f>
        <v/>
      </c>
      <c r="I268" s="8" t="inlineStr">
        <is>
          <t>Provider-side high-risk pack; deployer uses handoff/provider evidence.</t>
        </is>
      </c>
      <c r="J268" s="8" t="inlineStr">
        <is>
          <t>Article 17</t>
        </is>
      </c>
      <c r="K268" s="8" t="inlineStr">
        <is>
          <t>AZComply_Quality_Management_System_Control_Workbook_2026-09-04.xlsx</t>
        </is>
      </c>
      <c r="L268" s="131" t="str"/>
      <c r="M268" s="131" t="inlineStr">
        <is>
          <t>Not started</t>
        </is>
      </c>
      <c r="N268" s="131" t="str"/>
      <c r="O268" s="131" t="str"/>
      <c r="P268" s="131" t="n"/>
      <c r="Q268" s="131" t="n"/>
      <c r="R268" s="136">
        <f>IF(B268="","",IF(OR(LEFT(H268,8)="REQUIRED",LEFT(H268,6)="SHARED"),IF(L268="","MISSING — pack instance ID",IF(P268="","MISSING — pack instance reference",IF(OR(H268="REQUIRED — component-scoped",LEFT(H268,6)="SHARED"),IF(Q268="","MISSING — explicit covered-object list",IF(ISNUMBER(SEARCH(B268,Q268)),"COVERED — exact shared/component route","MISSING — object not named in covered-object list")),IF(COUNTIF($L$5:$L$2000,L268)&gt;1,"BLOCK — duplicate instance ID on non-shared route","COVERED — exact route")))),IF(OR(LEFT(H268,18)="SCREEN / HANDOFF",LEFT(H268,11)="CONDITIONAL",LEFT(H268,5)="BLOCK"),"HANDOFF / CONDITIONAL — no instance coverage claim",IF(LEFT(H268,16)="NEEDS ASSESSMENT","NEEDS ASSESSMENT","N/A"))))</f>
        <v/>
      </c>
      <c r="S268" s="136">
        <f>IF(OR(B268="",F268=""),"",B268&amp;"|"&amp;F268)</f>
        <v/>
      </c>
    </row>
    <row r="269">
      <c r="A269" s="8" t="inlineStr">
        <is>
          <t>GR-0265</t>
        </is>
      </c>
      <c r="B269" s="8">
        <f>'04_SCOPE_CLASSIFICATION'!A20</f>
        <v/>
      </c>
      <c r="C269" s="8">
        <f>'04_SCOPE_CLASSIFICATION'!B20</f>
        <v/>
      </c>
      <c r="D269" s="8">
        <f>'04_SCOPE_CLASSIFICATION'!D20</f>
        <v/>
      </c>
      <c r="E269" s="8">
        <f>'04_SCOPE_CLASSIFICATION'!E20</f>
        <v/>
      </c>
      <c r="F269" s="8" t="inlineStr">
        <is>
          <t>AZC-ARS</t>
        </is>
      </c>
      <c r="G269" s="8" t="inlineStr">
        <is>
          <t>Accuracy, Robustness &amp; Cybersecurity</t>
        </is>
      </c>
      <c r="H269" s="8">
        <f>IF('04_SCOPE_CLASSIFICATION'!B20="","NOT CONFIGURED",IF(OR('04_SCOPE_CLASSIFICATION'!O20="High-risk — Annex III",'04_SCOPE_CLASSIFICATION'!O20="High-risk — Annex I"),IF('04_SCOPE_CLASSIFICATION'!H20="Yes",IF(E269="Parent dossier","REQUIRED — parent dossier",IF(E269="Separate dossier","REQUIRED — separate object",IF(E269="Component-scoped controls","REQUIRED — component-scoped",IF(E269="Shared parent controls","SHARED — parent dossier",IF(E269="Not separately assessed","SCREEN / HANDOFF — confirm parent coverage","NEEDS ASSESSMENT — dossier mode"))))),IF('04_SCOPE_CLASSIFICATION'!I20="Yes","SCREEN / HANDOFF — provider-side evidence required",IF('04_SCOPE_CLASSIFICATION'!H20="Needs assessment","NEEDS ASSESSMENT — provider role","SCREEN / HANDOFF — identify responsible provider"))),IF('04_SCOPE_CLASSIFICATION'!O20="Needs assessment","NEEDS ASSESSMENT","NOT APPLICABLE")))</f>
        <v/>
      </c>
      <c r="I269" s="8" t="inlineStr">
        <is>
          <t>Provider-side high-risk pack; deployer uses handoff/provider evidence.</t>
        </is>
      </c>
      <c r="J269" s="8" t="inlineStr">
        <is>
          <t>Article 15</t>
        </is>
      </c>
      <c r="K269" s="8" t="inlineStr">
        <is>
          <t>AZComply_Accuracy_Robustness_Cybersecurity_Control_Workbook_2026-09-04.xlsx</t>
        </is>
      </c>
      <c r="L269" s="131" t="str"/>
      <c r="M269" s="131" t="inlineStr">
        <is>
          <t>Not started</t>
        </is>
      </c>
      <c r="N269" s="131" t="str"/>
      <c r="O269" s="131" t="str"/>
      <c r="P269" s="131" t="n"/>
      <c r="Q269" s="131" t="n"/>
      <c r="R269" s="136">
        <f>IF(B269="","",IF(OR(LEFT(H269,8)="REQUIRED",LEFT(H269,6)="SHARED"),IF(L269="","MISSING — pack instance ID",IF(P269="","MISSING — pack instance reference",IF(OR(H269="REQUIRED — component-scoped",LEFT(H269,6)="SHARED"),IF(Q269="","MISSING — explicit covered-object list",IF(ISNUMBER(SEARCH(B269,Q269)),"COVERED — exact shared/component route","MISSING — object not named in covered-object list")),IF(COUNTIF($L$5:$L$2000,L269)&gt;1,"BLOCK — duplicate instance ID on non-shared route","COVERED — exact route")))),IF(OR(LEFT(H269,18)="SCREEN / HANDOFF",LEFT(H269,11)="CONDITIONAL",LEFT(H269,5)="BLOCK"),"HANDOFF / CONDITIONAL — no instance coverage claim",IF(LEFT(H269,16)="NEEDS ASSESSMENT","NEEDS ASSESSMENT","N/A"))))</f>
        <v/>
      </c>
      <c r="S269" s="136">
        <f>IF(OR(B269="",F269=""),"",B269&amp;"|"&amp;F269)</f>
        <v/>
      </c>
    </row>
    <row r="270">
      <c r="A270" s="8" t="inlineStr">
        <is>
          <t>GR-0266</t>
        </is>
      </c>
      <c r="B270" s="8">
        <f>'04_SCOPE_CLASSIFICATION'!A20</f>
        <v/>
      </c>
      <c r="C270" s="8">
        <f>'04_SCOPE_CLASSIFICATION'!B20</f>
        <v/>
      </c>
      <c r="D270" s="8">
        <f>'04_SCOPE_CLASSIFICATION'!D20</f>
        <v/>
      </c>
      <c r="E270" s="8">
        <f>'04_SCOPE_CLASSIFICATION'!E20</f>
        <v/>
      </c>
      <c r="F270" s="8" t="inlineStr">
        <is>
          <t>AZC-LOG</t>
        </is>
      </c>
      <c r="G270" s="8" t="inlineStr">
        <is>
          <t>Logging &amp; Record-Keeping</t>
        </is>
      </c>
      <c r="H270" s="8">
        <f>IF('04_SCOPE_CLASSIFICATION'!B20="","NOT CONFIGURED",IF(AND(OR('04_SCOPE_CLASSIFICATION'!O20="High-risk — Annex III",'04_SCOPE_CLASSIFICATION'!O20="High-risk — Annex I"),OR('04_SCOPE_CLASSIFICATION'!H20="Yes",'04_SCOPE_CLASSIFICATION'!I20="Yes")),IF(E270="Parent dossier","REQUIRED — parent dossier",IF(E270="Separate dossier","REQUIRED — separate object",IF(E270="Component-scoped controls","REQUIRED — component-scoped",IF(E270="Shared parent controls","SHARED — parent dossier",IF(E270="Not separately assessed","SCREEN / HANDOFF — confirm parent coverage","NEEDS ASSESSMENT — dossier mode"))))),IF('04_SCOPE_CLASSIFICATION'!O20="Needs assessment","NEEDS ASSESSMENT","NOT APPLICABLE")))</f>
        <v/>
      </c>
      <c r="I270" s="8" t="inlineStr">
        <is>
          <t>High-risk logging spans provider/deployer roles.</t>
        </is>
      </c>
      <c r="J270" s="8" t="inlineStr">
        <is>
          <t>Articles 12,19,26</t>
        </is>
      </c>
      <c r="K270" s="8" t="inlineStr">
        <is>
          <t>AZComply_Logging_Record_Keeping_Control_Workbook_2026-09-05.xlsx</t>
        </is>
      </c>
      <c r="L270" s="131" t="str"/>
      <c r="M270" s="131" t="inlineStr">
        <is>
          <t>Not started</t>
        </is>
      </c>
      <c r="N270" s="131" t="str"/>
      <c r="O270" s="131" t="str"/>
      <c r="P270" s="131" t="n"/>
      <c r="Q270" s="131" t="n"/>
      <c r="R270" s="136">
        <f>IF(B270="","",IF(OR(LEFT(H270,8)="REQUIRED",LEFT(H270,6)="SHARED"),IF(L270="","MISSING — pack instance ID",IF(P270="","MISSING — pack instance reference",IF(OR(H270="REQUIRED — component-scoped",LEFT(H270,6)="SHARED"),IF(Q270="","MISSING — explicit covered-object list",IF(ISNUMBER(SEARCH(B270,Q270)),"COVERED — exact shared/component route","MISSING — object not named in covered-object list")),IF(COUNTIF($L$5:$L$2000,L270)&gt;1,"BLOCK — duplicate instance ID on non-shared route","COVERED — exact route")))),IF(OR(LEFT(H270,18)="SCREEN / HANDOFF",LEFT(H270,11)="CONDITIONAL",LEFT(H270,5)="BLOCK"),"HANDOFF / CONDITIONAL — no instance coverage claim",IF(LEFT(H270,16)="NEEDS ASSESSMENT","NEEDS ASSESSMENT","N/A"))))</f>
        <v/>
      </c>
      <c r="S270" s="136">
        <f>IF(OR(B270="",F270=""),"",B270&amp;"|"&amp;F270)</f>
        <v/>
      </c>
    </row>
    <row r="271">
      <c r="A271" s="8" t="inlineStr">
        <is>
          <t>GR-0267</t>
        </is>
      </c>
      <c r="B271" s="8">
        <f>'04_SCOPE_CLASSIFICATION'!A20</f>
        <v/>
      </c>
      <c r="C271" s="8">
        <f>'04_SCOPE_CLASSIFICATION'!B20</f>
        <v/>
      </c>
      <c r="D271" s="8">
        <f>'04_SCOPE_CLASSIFICATION'!D20</f>
        <v/>
      </c>
      <c r="E271" s="8">
        <f>'04_SCOPE_CLASSIFICATION'!E20</f>
        <v/>
      </c>
      <c r="F271" s="8" t="inlineStr">
        <is>
          <t>AZC-TRAIN</t>
        </is>
      </c>
      <c r="G271" s="8" t="inlineStr">
        <is>
          <t>AI Literacy, Training &amp; Competence</t>
        </is>
      </c>
      <c r="H271" s="8">
        <f>IF('04_SCOPE_CLASSIFICATION'!B20="","NOT CONFIGURED",IF('04_SCOPE_CLASSIFICATION'!W20="Required",IF(E271="Parent dossier","REQUIRED — parent dossier",IF(E271="Separate dossier","REQUIRED — separate object",IF(E271="Component-scoped controls","REQUIRED — component-scoped",IF(E271="Shared parent controls","SHARED — parent dossier",IF(E271="Not separately assessed","SCREEN / HANDOFF — confirm parent coverage","NEEDS ASSESSMENT — dossier mode"))))),IF('04_SCOPE_CLASSIFICATION'!W20="Needs assessment","NEEDS ASSESSMENT","NOT APPLICABLE")))</f>
        <v/>
      </c>
      <c r="I271" s="8" t="inlineStr">
        <is>
          <t>Article 4 / high-risk oversight training.</t>
        </is>
      </c>
      <c r="J271" s="8" t="inlineStr">
        <is>
          <t>Articles 4,26(2)</t>
        </is>
      </c>
      <c r="K271" s="8" t="inlineStr">
        <is>
          <t>AZComply_AI_Literacy_Training_Competence_Control_Workbook_2026-09-05.xlsx</t>
        </is>
      </c>
      <c r="L271" s="131" t="str"/>
      <c r="M271" s="131" t="inlineStr">
        <is>
          <t>Not started</t>
        </is>
      </c>
      <c r="N271" s="131" t="str"/>
      <c r="O271" s="131" t="str"/>
      <c r="P271" s="131" t="n"/>
      <c r="Q271" s="131" t="n"/>
      <c r="R271" s="136">
        <f>IF(B271="","",IF(OR(LEFT(H271,8)="REQUIRED",LEFT(H271,6)="SHARED"),IF(L271="","MISSING — pack instance ID",IF(P271="","MISSING — pack instance reference",IF(OR(H271="REQUIRED — component-scoped",LEFT(H271,6)="SHARED"),IF(Q271="","MISSING — explicit covered-object list",IF(ISNUMBER(SEARCH(B271,Q271)),"COVERED — exact shared/component route","MISSING — object not named in covered-object list")),IF(COUNTIF($L$5:$L$2000,L271)&gt;1,"BLOCK — duplicate instance ID on non-shared route","COVERED — exact route")))),IF(OR(LEFT(H271,18)="SCREEN / HANDOFF",LEFT(H271,11)="CONDITIONAL",LEFT(H271,5)="BLOCK"),"HANDOFF / CONDITIONAL — no instance coverage claim",IF(LEFT(H271,16)="NEEDS ASSESSMENT","NEEDS ASSESSMENT","N/A"))))</f>
        <v/>
      </c>
      <c r="S271" s="136">
        <f>IF(OR(B271="",F271=""),"",B271&amp;"|"&amp;F271)</f>
        <v/>
      </c>
    </row>
    <row r="272">
      <c r="A272" s="8" t="inlineStr">
        <is>
          <t>GR-0268</t>
        </is>
      </c>
      <c r="B272" s="8">
        <f>'04_SCOPE_CLASSIFICATION'!A20</f>
        <v/>
      </c>
      <c r="C272" s="8">
        <f>'04_SCOPE_CLASSIFICATION'!B20</f>
        <v/>
      </c>
      <c r="D272" s="8">
        <f>'04_SCOPE_CLASSIFICATION'!D20</f>
        <v/>
      </c>
      <c r="E272" s="8">
        <f>'04_SCOPE_CLASSIFICATION'!E20</f>
        <v/>
      </c>
      <c r="F272" s="8" t="inlineStr">
        <is>
          <t>AZC-FRIA</t>
        </is>
      </c>
      <c r="G272" s="8" t="inlineStr">
        <is>
          <t>Fundamental Rights Impact Assessment</t>
        </is>
      </c>
      <c r="H272" s="8">
        <f>IF('04_SCOPE_CLASSIFICATION'!B20="","NOT CONFIGURED",IF('04_SCOPE_CLASSIFICATION'!S20="Required",IF(E272="Parent dossier","REQUIRED — parent dossier",IF(E272="Separate dossier","REQUIRED — separate object",IF(E272="Component-scoped controls","REQUIRED — component-scoped",IF(E272="Shared parent controls","SHARED — parent dossier",IF(E272="Not separately assessed","SCREEN / HANDOFF — confirm parent coverage","NEEDS ASSESSMENT — dossier mode"))))),IF('04_SCOPE_CLASSIFICATION'!S20="Potentially reusable / exempt route","CONDITIONAL — reuse/exemption review",IF('04_SCOPE_CLASSIFICATION'!S20="Needs assessment","NEEDS ASSESSMENT","NOT APPLICABLE"))))</f>
        <v/>
      </c>
      <c r="I272" s="8" t="inlineStr">
        <is>
          <t>FRIA use/deployer route.</t>
        </is>
      </c>
      <c r="J272" s="8" t="inlineStr">
        <is>
          <t>Article 27 / Art.5(2)</t>
        </is>
      </c>
      <c r="K272" s="8" t="inlineStr">
        <is>
          <t>AZComply_Fundamental_Rights_Impact_Assessment_Control_Workbook_2026-09-05.xlsx</t>
        </is>
      </c>
      <c r="L272" s="131" t="str"/>
      <c r="M272" s="131" t="inlineStr">
        <is>
          <t>Not started</t>
        </is>
      </c>
      <c r="N272" s="131" t="str"/>
      <c r="O272" s="131" t="str"/>
      <c r="P272" s="131" t="n"/>
      <c r="Q272" s="131" t="n"/>
      <c r="R272" s="136">
        <f>IF(B272="","",IF(OR(LEFT(H272,8)="REQUIRED",LEFT(H272,6)="SHARED"),IF(L272="","MISSING — pack instance ID",IF(P272="","MISSING — pack instance reference",IF(OR(H272="REQUIRED — component-scoped",LEFT(H272,6)="SHARED"),IF(Q272="","MISSING — explicit covered-object list",IF(ISNUMBER(SEARCH(B272,Q272)),"COVERED — exact shared/component route","MISSING — object not named in covered-object list")),IF(COUNTIF($L$5:$L$2000,L272)&gt;1,"BLOCK — duplicate instance ID on non-shared route","COVERED — exact route")))),IF(OR(LEFT(H272,18)="SCREEN / HANDOFF",LEFT(H272,11)="CONDITIONAL",LEFT(H272,5)="BLOCK"),"HANDOFF / CONDITIONAL — no instance coverage claim",IF(LEFT(H272,16)="NEEDS ASSESSMENT","NEEDS ASSESSMENT","N/A"))))</f>
        <v/>
      </c>
      <c r="S272" s="136">
        <f>IF(OR(B272="",F272=""),"",B272&amp;"|"&amp;F272)</f>
        <v/>
      </c>
    </row>
    <row r="273">
      <c r="A273" s="8" t="inlineStr">
        <is>
          <t>GR-0269</t>
        </is>
      </c>
      <c r="B273" s="8">
        <f>'04_SCOPE_CLASSIFICATION'!A20</f>
        <v/>
      </c>
      <c r="C273" s="8">
        <f>'04_SCOPE_CLASSIFICATION'!B20</f>
        <v/>
      </c>
      <c r="D273" s="8">
        <f>'04_SCOPE_CLASSIFICATION'!D20</f>
        <v/>
      </c>
      <c r="E273" s="8">
        <f>'04_SCOPE_CLASSIFICATION'!E20</f>
        <v/>
      </c>
      <c r="F273" s="8" t="inlineStr">
        <is>
          <t>AZC-REG</t>
        </is>
      </c>
      <c r="G273" s="8" t="inlineStr">
        <is>
          <t>EU AI Database Registration</t>
        </is>
      </c>
      <c r="H273" s="8">
        <f>IF('04_SCOPE_CLASSIFICATION'!B20="","NOT CONFIGURED",IF(LEFT('04_SCOPE_CLASSIFICATION'!T20,8)="Required",IF(E273="Parent dossier","REQUIRED — parent dossier",IF(E273="Separate dossier","REQUIRED — separate object",IF(E273="Component-scoped controls","REQUIRED — component-scoped",IF(E273="Shared parent controls","SHARED — parent dossier",IF(E273="Not separately assessed","SCREEN / HANDOFF — confirm parent coverage","NEEDS ASSESSMENT — dossier mode"))))),IF('04_SCOPE_CLASSIFICATION'!T20="Needs assessment","NEEDS ASSESSMENT","NOT APPLICABLE")))</f>
        <v/>
      </c>
      <c r="I273" s="8" t="inlineStr">
        <is>
          <t>EU/secure/national registration routing.</t>
        </is>
      </c>
      <c r="J273" s="8" t="inlineStr">
        <is>
          <t>Articles 49,71</t>
        </is>
      </c>
      <c r="K273" s="8" t="inlineStr">
        <is>
          <t>AZComply_EU_AI_Database_Registration_Control_Workbook_2026-09-05.xlsx</t>
        </is>
      </c>
      <c r="L273" s="131" t="str"/>
      <c r="M273" s="131" t="inlineStr">
        <is>
          <t>Not started</t>
        </is>
      </c>
      <c r="N273" s="131" t="str"/>
      <c r="O273" s="131" t="str"/>
      <c r="P273" s="131" t="n"/>
      <c r="Q273" s="131" t="n"/>
      <c r="R273" s="136">
        <f>IF(B273="","",IF(OR(LEFT(H273,8)="REQUIRED",LEFT(H273,6)="SHARED"),IF(L273="","MISSING — pack instance ID",IF(P273="","MISSING — pack instance reference",IF(OR(H273="REQUIRED — component-scoped",LEFT(H273,6)="SHARED"),IF(Q273="","MISSING — explicit covered-object list",IF(ISNUMBER(SEARCH(B273,Q273)),"COVERED — exact shared/component route","MISSING — object not named in covered-object list")),IF(COUNTIF($L$5:$L$2000,L273)&gt;1,"BLOCK — duplicate instance ID on non-shared route","COVERED — exact route")))),IF(OR(LEFT(H273,18)="SCREEN / HANDOFF",LEFT(H273,11)="CONDITIONAL",LEFT(H273,5)="BLOCK"),"HANDOFF / CONDITIONAL — no instance coverage claim",IF(LEFT(H273,16)="NEEDS ASSESSMENT","NEEDS ASSESSMENT","N/A"))))</f>
        <v/>
      </c>
      <c r="S273" s="136">
        <f>IF(OR(B273="",F273=""),"",B273&amp;"|"&amp;F273)</f>
        <v/>
      </c>
    </row>
    <row r="274">
      <c r="A274" s="8" t="inlineStr">
        <is>
          <t>GR-0270</t>
        </is>
      </c>
      <c r="B274" s="8">
        <f>'04_SCOPE_CLASSIFICATION'!A20</f>
        <v/>
      </c>
      <c r="C274" s="8">
        <f>'04_SCOPE_CLASSIFICATION'!B20</f>
        <v/>
      </c>
      <c r="D274" s="8">
        <f>'04_SCOPE_CLASSIFICATION'!D20</f>
        <v/>
      </c>
      <c r="E274" s="8">
        <f>'04_SCOPE_CLASSIFICATION'!E20</f>
        <v/>
      </c>
      <c r="F274" s="8" t="inlineStr">
        <is>
          <t>AZC-PMS</t>
        </is>
      </c>
      <c r="G274" s="8" t="inlineStr">
        <is>
          <t>Post-Market Monitoring</t>
        </is>
      </c>
      <c r="H274" s="8">
        <f>IF('04_SCOPE_CLASSIFICATION'!B20="","NOT CONFIGURED",IF(OR('04_SCOPE_CLASSIFICATION'!O20="High-risk — Annex III",'04_SCOPE_CLASSIFICATION'!O20="High-risk — Annex I"),IF('04_SCOPE_CLASSIFICATION'!H20="Yes",IF(E274="Parent dossier","REQUIRED — parent dossier",IF(E274="Separate dossier","REQUIRED — separate object",IF(E274="Component-scoped controls","REQUIRED — component-scoped",IF(E274="Shared parent controls","SHARED — parent dossier",IF(E274="Not separately assessed","SCREEN / HANDOFF — confirm parent coverage","NEEDS ASSESSMENT — dossier mode"))))),IF('04_SCOPE_CLASSIFICATION'!I20="Yes","SCREEN / HANDOFF — provider-side evidence required",IF('04_SCOPE_CLASSIFICATION'!H20="Needs assessment","NEEDS ASSESSMENT — provider role","SCREEN / HANDOFF — identify responsible provider"))),IF('04_SCOPE_CLASSIFICATION'!O20="Needs assessment","NEEDS ASSESSMENT","NOT APPLICABLE")))</f>
        <v/>
      </c>
      <c r="I274" s="8" t="inlineStr">
        <is>
          <t>Provider-side high-risk pack; deployer uses handoff/provider evidence.</t>
        </is>
      </c>
      <c r="J274" s="8" t="inlineStr">
        <is>
          <t>Article 72</t>
        </is>
      </c>
      <c r="K274" s="8" t="inlineStr">
        <is>
          <t>AZComply_Post_Market_Monitoring_Control_Workbook_2026-09-04.xlsx</t>
        </is>
      </c>
      <c r="L274" s="131" t="str"/>
      <c r="M274" s="131" t="inlineStr">
        <is>
          <t>Not started</t>
        </is>
      </c>
      <c r="N274" s="131" t="str"/>
      <c r="O274" s="131" t="str"/>
      <c r="P274" s="131" t="n"/>
      <c r="Q274" s="131" t="n"/>
      <c r="R274" s="136">
        <f>IF(B274="","",IF(OR(LEFT(H274,8)="REQUIRED",LEFT(H274,6)="SHARED"),IF(L274="","MISSING — pack instance ID",IF(P274="","MISSING — pack instance reference",IF(OR(H274="REQUIRED — component-scoped",LEFT(H274,6)="SHARED"),IF(Q274="","MISSING — explicit covered-object list",IF(ISNUMBER(SEARCH(B274,Q274)),"COVERED — exact shared/component route","MISSING — object not named in covered-object list")),IF(COUNTIF($L$5:$L$2000,L274)&gt;1,"BLOCK — duplicate instance ID on non-shared route","COVERED — exact route")))),IF(OR(LEFT(H274,18)="SCREEN / HANDOFF",LEFT(H274,11)="CONDITIONAL",LEFT(H274,5)="BLOCK"),"HANDOFF / CONDITIONAL — no instance coverage claim",IF(LEFT(H274,16)="NEEDS ASSESSMENT","NEEDS ASSESSMENT","N/A"))))</f>
        <v/>
      </c>
      <c r="S274" s="136">
        <f>IF(OR(B274="",F274=""),"",B274&amp;"|"&amp;F274)</f>
        <v/>
      </c>
    </row>
    <row r="275">
      <c r="A275" s="8" t="inlineStr">
        <is>
          <t>GR-0271</t>
        </is>
      </c>
      <c r="B275" s="8">
        <f>'04_SCOPE_CLASSIFICATION'!A20</f>
        <v/>
      </c>
      <c r="C275" s="8">
        <f>'04_SCOPE_CLASSIFICATION'!B20</f>
        <v/>
      </c>
      <c r="D275" s="8">
        <f>'04_SCOPE_CLASSIFICATION'!D20</f>
        <v/>
      </c>
      <c r="E275" s="8">
        <f>'04_SCOPE_CLASSIFICATION'!E20</f>
        <v/>
      </c>
      <c r="F275" s="8" t="inlineStr">
        <is>
          <t>AZC-SUP</t>
        </is>
      </c>
      <c r="G275" s="8" t="inlineStr">
        <is>
          <t>AI Supply Chain &amp; Value Chain</t>
        </is>
      </c>
      <c r="H275" s="8">
        <f>IF('04_SCOPE_CLASSIFICATION'!B20="","NOT CONFIGURED",IF('04_SCOPE_CLASSIFICATION'!V20="Required",IF(E275="Parent dossier","REQUIRED — parent dossier",IF(E275="Separate dossier","REQUIRED — separate object",IF(E275="Component-scoped controls","REQUIRED — component-scoped",IF(E275="Shared parent controls","SHARED — parent dossier",IF(E275="Not separately assessed","SCREEN / HANDOFF — confirm parent coverage","NEEDS ASSESSMENT — dossier mode"))))),IF('04_SCOPE_CLASSIFICATION'!V20="Screen / handoff","SCREEN / HANDOFF",IF('04_SCOPE_CLASSIFICATION'!V20="Needs assessment","NEEDS ASSESSMENT","NOT APPLICABLE"))))</f>
        <v/>
      </c>
      <c r="I275" s="8" t="inlineStr">
        <is>
          <t>Articles 22–25/value-chain route.</t>
        </is>
      </c>
      <c r="J275" s="8" t="inlineStr">
        <is>
          <t>Articles 22–25</t>
        </is>
      </c>
      <c r="K275" s="8" t="inlineStr">
        <is>
          <t>AZComply_AI_Supply_Chain_Value_Chain_Control_Workbook_2026-09-05.xlsx</t>
        </is>
      </c>
      <c r="L275" s="131" t="str"/>
      <c r="M275" s="131" t="inlineStr">
        <is>
          <t>Not started</t>
        </is>
      </c>
      <c r="N275" s="131" t="str"/>
      <c r="O275" s="131" t="str"/>
      <c r="P275" s="131" t="n"/>
      <c r="Q275" s="131" t="n"/>
      <c r="R275" s="136">
        <f>IF(B275="","",IF(OR(LEFT(H275,8)="REQUIRED",LEFT(H275,6)="SHARED"),IF(L275="","MISSING — pack instance ID",IF(P275="","MISSING — pack instance reference",IF(OR(H275="REQUIRED — component-scoped",LEFT(H275,6)="SHARED"),IF(Q275="","MISSING — explicit covered-object list",IF(ISNUMBER(SEARCH(B275,Q275)),"COVERED — exact shared/component route","MISSING — object not named in covered-object list")),IF(COUNTIF($L$5:$L$2000,L275)&gt;1,"BLOCK — duplicate instance ID on non-shared route","COVERED — exact route")))),IF(OR(LEFT(H275,18)="SCREEN / HANDOFF",LEFT(H275,11)="CONDITIONAL",LEFT(H275,5)="BLOCK"),"HANDOFF / CONDITIONAL — no instance coverage claim",IF(LEFT(H275,16)="NEEDS ASSESSMENT","NEEDS ASSESSMENT","N/A"))))</f>
        <v/>
      </c>
      <c r="S275" s="136">
        <f>IF(OR(B275="",F275=""),"",B275&amp;"|"&amp;F275)</f>
        <v/>
      </c>
    </row>
    <row r="276">
      <c r="A276" s="8" t="inlineStr">
        <is>
          <t>GR-0272</t>
        </is>
      </c>
      <c r="B276" s="8">
        <f>'04_SCOPE_CLASSIFICATION'!A20</f>
        <v/>
      </c>
      <c r="C276" s="8">
        <f>'04_SCOPE_CLASSIFICATION'!B20</f>
        <v/>
      </c>
      <c r="D276" s="8">
        <f>'04_SCOPE_CLASSIFICATION'!D20</f>
        <v/>
      </c>
      <c r="E276" s="8">
        <f>'04_SCOPE_CLASSIFICATION'!E20</f>
        <v/>
      </c>
      <c r="F276" s="8" t="inlineStr">
        <is>
          <t>AZC-GPAI</t>
        </is>
      </c>
      <c r="G276" s="8" t="inlineStr">
        <is>
          <t>GPAI Model Compliance</t>
        </is>
      </c>
      <c r="H276" s="8">
        <f>IF('04_SCOPE_CLASSIFICATION'!B20="","NOT CONFIGURED",IF(OR('04_SCOPE_CLASSIFICATION'!U20="Ordinary GPAI provider",'04_SCOPE_CLASSIFICATION'!U20="Systemic-risk GPAI provider"),IF('04_SCOPE_CLASSIFICATION'!H20="Yes",IF(E276="Parent dossier","REQUIRED — parent dossier",IF(E276="Separate dossier","REQUIRED — separate object",IF(E276="Component-scoped controls","REQUIRED — component-scoped",IF(E276="Shared parent controls","SHARED — parent dossier",IF(E276="Not separately assessed","SCREEN / HANDOFF — confirm parent coverage","NEEDS ASSESSMENT — dossier mode"))))),"SCREEN / HANDOFF — external GPAI provider obligations"),IF('04_SCOPE_CLASSIFICATION'!U20="GPAI model used / external provider handoff","SCREEN / HANDOFF — model-provider evidence",IF('04_SCOPE_CLASSIFICATION'!U20="Needs assessment","NEEDS ASSESSMENT","NOT APPLICABLE"))))</f>
        <v/>
      </c>
      <c r="I276" s="8" t="inlineStr">
        <is>
          <t>GPAI provider vs downstream handoff.</t>
        </is>
      </c>
      <c r="J276" s="8" t="inlineStr">
        <is>
          <t>Articles 51–55</t>
        </is>
      </c>
      <c r="K276" s="8" t="inlineStr">
        <is>
          <t>AZComply_GPAI_Model_Compliance_Control_Workbook_2026-09-05.xlsx</t>
        </is>
      </c>
      <c r="L276" s="131" t="str"/>
      <c r="M276" s="131" t="inlineStr">
        <is>
          <t>Not started</t>
        </is>
      </c>
      <c r="N276" s="131" t="str"/>
      <c r="O276" s="131" t="str"/>
      <c r="P276" s="131" t="n"/>
      <c r="Q276" s="131" t="n"/>
      <c r="R276" s="136">
        <f>IF(B276="","",IF(OR(LEFT(H276,8)="REQUIRED",LEFT(H276,6)="SHARED"),IF(L276="","MISSING — pack instance ID",IF(P276="","MISSING — pack instance reference",IF(OR(H276="REQUIRED — component-scoped",LEFT(H276,6)="SHARED"),IF(Q276="","MISSING — explicit covered-object list",IF(ISNUMBER(SEARCH(B276,Q276)),"COVERED — exact shared/component route","MISSING — object not named in covered-object list")),IF(COUNTIF($L$5:$L$2000,L276)&gt;1,"BLOCK — duplicate instance ID on non-shared route","COVERED — exact route")))),IF(OR(LEFT(H276,18)="SCREEN / HANDOFF",LEFT(H276,11)="CONDITIONAL",LEFT(H276,5)="BLOCK"),"HANDOFF / CONDITIONAL — no instance coverage claim",IF(LEFT(H276,16)="NEEDS ASSESSMENT","NEEDS ASSESSMENT","N/A"))))</f>
        <v/>
      </c>
      <c r="S276" s="136">
        <f>IF(OR(B276="",F276=""),"",B276&amp;"|"&amp;F276)</f>
        <v/>
      </c>
    </row>
    <row r="277">
      <c r="A277" s="8" t="inlineStr">
        <is>
          <t>GR-0273</t>
        </is>
      </c>
      <c r="B277" s="8">
        <f>'04_SCOPE_CLASSIFICATION'!A21</f>
        <v/>
      </c>
      <c r="C277" s="8">
        <f>'04_SCOPE_CLASSIFICATION'!B21</f>
        <v/>
      </c>
      <c r="D277" s="8">
        <f>'04_SCOPE_CLASSIFICATION'!D21</f>
        <v/>
      </c>
      <c r="E277" s="8">
        <f>'04_SCOPE_CLASSIFICATION'!E21</f>
        <v/>
      </c>
      <c r="F277" s="8" t="inlineStr">
        <is>
          <t>AZC-CLS</t>
        </is>
      </c>
      <c r="G277" s="8" t="inlineStr">
        <is>
          <t>AI System Classification Decision</t>
        </is>
      </c>
      <c r="H277" s="8">
        <f>IF('04_SCOPE_CLASSIFICATION'!B21="","NOT CONFIGURED",IF('04_SCOPE_CLASSIFICATION'!D21="Needs assessment","NEEDS ASSESSMENT — regulatory object status",IF(OR('04_SCOPE_CLASSIFICATION'!D21="Separate AI system",'04_SCOPE_CLASSIFICATION'!D21="GPAI model"),IF(E277="Parent dossier","REQUIRED — parent dossier",IF(E277="Separate dossier","REQUIRED — separate object",IF(E277="Component-scoped controls","REQUIRED — component-scoped",IF(E277="Shared parent controls","SHARED — parent dossier",IF(E277="Not separately assessed","SCREEN / HANDOFF — confirm parent coverage","NEEDS ASSESSMENT — dossier mode"))))),IF('04_SCOPE_CLASSIFICATION'!D21="AI component within parent","SCREEN / HANDOFF — classify component within parent context",IF('04_SCOPE_CLASSIFICATION'!D21="Non-AI component","NOT APPLICABLE","NEEDS ASSESSMENT")))))</f>
        <v/>
      </c>
      <c r="I277" s="8" t="inlineStr">
        <is>
          <t>Classification/scope screen for each material object.</t>
        </is>
      </c>
      <c r="J277" s="8" t="inlineStr">
        <is>
          <t>Art.2/3/5/6; Annex I/III</t>
        </is>
      </c>
      <c r="K277" s="8" t="inlineStr">
        <is>
          <t>AZComply_AI_System_Classification_Decision_Workbook_UPDATED_2026-09-04.xlsx</t>
        </is>
      </c>
      <c r="L277" s="131" t="str"/>
      <c r="M277" s="131" t="inlineStr">
        <is>
          <t>Not started</t>
        </is>
      </c>
      <c r="N277" s="131" t="str"/>
      <c r="O277" s="131" t="str"/>
      <c r="P277" s="131" t="n"/>
      <c r="Q277" s="131" t="n"/>
      <c r="R277" s="136">
        <f>IF(B277="","",IF(OR(LEFT(H277,8)="REQUIRED",LEFT(H277,6)="SHARED"),IF(L277="","MISSING — pack instance ID",IF(P277="","MISSING — pack instance reference",IF(OR(H277="REQUIRED — component-scoped",LEFT(H277,6)="SHARED"),IF(Q277="","MISSING — explicit covered-object list",IF(ISNUMBER(SEARCH(B277,Q277)),"COVERED — exact shared/component route","MISSING — object not named in covered-object list")),IF(COUNTIF($L$5:$L$2000,L277)&gt;1,"BLOCK — duplicate instance ID on non-shared route","COVERED — exact route")))),IF(OR(LEFT(H277,18)="SCREEN / HANDOFF",LEFT(H277,11)="CONDITIONAL",LEFT(H277,5)="BLOCK"),"HANDOFF / CONDITIONAL — no instance coverage claim",IF(LEFT(H277,16)="NEEDS ASSESSMENT","NEEDS ASSESSMENT","N/A"))))</f>
        <v/>
      </c>
      <c r="S277" s="136">
        <f>IF(OR(B277="",F277=""),"",B277&amp;"|"&amp;F277)</f>
        <v/>
      </c>
    </row>
    <row r="278">
      <c r="A278" s="8" t="inlineStr">
        <is>
          <t>GR-0274</t>
        </is>
      </c>
      <c r="B278" s="8">
        <f>'04_SCOPE_CLASSIFICATION'!A21</f>
        <v/>
      </c>
      <c r="C278" s="8">
        <f>'04_SCOPE_CLASSIFICATION'!B21</f>
        <v/>
      </c>
      <c r="D278" s="8">
        <f>'04_SCOPE_CLASSIFICATION'!D21</f>
        <v/>
      </c>
      <c r="E278" s="8">
        <f>'04_SCOPE_CLASSIFICATION'!E21</f>
        <v/>
      </c>
      <c r="F278" s="8" t="inlineStr">
        <is>
          <t>AZC-A5</t>
        </is>
      </c>
      <c r="G278" s="8" t="inlineStr">
        <is>
          <t>Article 5 Prohibited Practices</t>
        </is>
      </c>
      <c r="H278" s="8">
        <f>IF('04_SCOPE_CLASSIFICATION'!B21="","NOT CONFIGURED",IF('04_SCOPE_CLASSIFICATION'!F21="No","NOT APPLICABLE — not AI system",IF('04_SCOPE_CLASSIFICATION'!N21="Needs assessment","NEEDS ASSESSMENT — Article 5 screen",IF(OR('04_SCOPE_CLASSIFICATION'!N21="Potential prohibited-practice route",'04_SCOPE_CLASSIFICATION'!N21="Future Article 5 transition route"),"BLOCK / HANDOFF — Article 5 route",IF('04_SCOPE_CLASSIFICATION'!N21="No current Article 5 trigger","SCREEN COMPLETE — no current trigger","NOT APPLICABLE")))))</f>
        <v/>
      </c>
      <c r="I278" s="8" t="inlineStr">
        <is>
          <t>Article 5 gate; component positive route escalates to parent.</t>
        </is>
      </c>
      <c r="J278" s="8" t="inlineStr">
        <is>
          <t>Article 5</t>
        </is>
      </c>
      <c r="K278" s="8" t="inlineStr">
        <is>
          <t>AZComply_Article5_Prohibited_Practices_Control_Workbook_2026-09-04.xlsx</t>
        </is>
      </c>
      <c r="L278" s="131" t="str"/>
      <c r="M278" s="131" t="inlineStr">
        <is>
          <t>Not started</t>
        </is>
      </c>
      <c r="N278" s="131" t="str"/>
      <c r="O278" s="131" t="str"/>
      <c r="P278" s="131" t="n"/>
      <c r="Q278" s="131" t="n"/>
      <c r="R278" s="136">
        <f>IF(B278="","",IF(OR(LEFT(H278,8)="REQUIRED",LEFT(H278,6)="SHARED"),IF(L278="","MISSING — pack instance ID",IF(P278="","MISSING — pack instance reference",IF(OR(H278="REQUIRED — component-scoped",LEFT(H278,6)="SHARED"),IF(Q278="","MISSING — explicit covered-object list",IF(ISNUMBER(SEARCH(B278,Q278)),"COVERED — exact shared/component route","MISSING — object not named in covered-object list")),IF(COUNTIF($L$5:$L$2000,L278)&gt;1,"BLOCK — duplicate instance ID on non-shared route","COVERED — exact route")))),IF(OR(LEFT(H278,18)="SCREEN / HANDOFF",LEFT(H278,11)="CONDITIONAL",LEFT(H278,5)="BLOCK"),"HANDOFF / CONDITIONAL — no instance coverage claim",IF(LEFT(H278,16)="NEEDS ASSESSMENT","NEEDS ASSESSMENT","N/A"))))</f>
        <v/>
      </c>
      <c r="S278" s="136">
        <f>IF(OR(B278="",F278=""),"",B278&amp;"|"&amp;F278)</f>
        <v/>
      </c>
    </row>
    <row r="279">
      <c r="A279" s="8" t="inlineStr">
        <is>
          <t>GR-0275</t>
        </is>
      </c>
      <c r="B279" s="8">
        <f>'04_SCOPE_CLASSIFICATION'!A21</f>
        <v/>
      </c>
      <c r="C279" s="8">
        <f>'04_SCOPE_CLASSIFICATION'!B21</f>
        <v/>
      </c>
      <c r="D279" s="8">
        <f>'04_SCOPE_CLASSIFICATION'!D21</f>
        <v/>
      </c>
      <c r="E279" s="8">
        <f>'04_SCOPE_CLASSIFICATION'!E21</f>
        <v/>
      </c>
      <c r="F279" s="8" t="inlineStr">
        <is>
          <t>AZC-TRANS</t>
        </is>
      </c>
      <c r="G279" s="8" t="inlineStr">
        <is>
          <t>Transparency &amp; Information</t>
        </is>
      </c>
      <c r="H279" s="8">
        <f>IF('04_SCOPE_CLASSIFICATION'!B21="","NOT CONFIGURED",IF(OR('04_SCOPE_CLASSIFICATION'!R21="Required",AND(OR('04_SCOPE_CLASSIFICATION'!O21="High-risk — Annex III",'04_SCOPE_CLASSIFICATION'!O21="High-risk — Annex I"),'04_SCOPE_CLASSIFICATION'!H21="Yes")),IF(E279="Parent dossier","REQUIRED — parent dossier",IF(E279="Separate dossier","REQUIRED — separate object",IF(E279="Component-scoped controls","REQUIRED — component-scoped",IF(E279="Shared parent controls","SHARED — parent dossier",IF(E279="Not separately assessed","SCREEN / HANDOFF — confirm parent coverage","NEEDS ASSESSMENT — dossier mode"))))),IF(AND(OR('04_SCOPE_CLASSIFICATION'!O21="High-risk — Annex III",'04_SCOPE_CLASSIFICATION'!O21="High-risk — Annex I"),'04_SCOPE_CLASSIFICATION'!I21="Yes",'04_SCOPE_CLASSIFICATION'!H21&lt;&gt;"Yes"),"SCREEN / HANDOFF — obtain provider Article 13 information",IF(OR('04_SCOPE_CLASSIFICATION'!R21="Needs assessment",'04_SCOPE_CLASSIFICATION'!O21="Needs assessment"),"NEEDS ASSESSMENT",IF('04_SCOPE_CLASSIFICATION'!R21="Potential exception / reduced disclosure","CONDITIONAL — exception / reduced disclosure evidence","NOT APPLICABLE")))))</f>
        <v/>
      </c>
      <c r="I279" s="8" t="inlineStr">
        <is>
          <t>Article 13 provider info + Article 50 transparency.</t>
        </is>
      </c>
      <c r="J279" s="8" t="inlineStr">
        <is>
          <t>Articles 13,50</t>
        </is>
      </c>
      <c r="K279" s="8" t="inlineStr">
        <is>
          <t>AZComply_Transparency_Information_Control_Workbook_2026-09-05.xlsx</t>
        </is>
      </c>
      <c r="L279" s="131" t="str"/>
      <c r="M279" s="131" t="inlineStr">
        <is>
          <t>Not started</t>
        </is>
      </c>
      <c r="N279" s="131" t="str"/>
      <c r="O279" s="131" t="str"/>
      <c r="P279" s="131" t="n"/>
      <c r="Q279" s="131" t="n"/>
      <c r="R279" s="136">
        <f>IF(B279="","",IF(OR(LEFT(H279,8)="REQUIRED",LEFT(H279,6)="SHARED"),IF(L279="","MISSING — pack instance ID",IF(P279="","MISSING — pack instance reference",IF(OR(H279="REQUIRED — component-scoped",LEFT(H279,6)="SHARED"),IF(Q279="","MISSING — explicit covered-object list",IF(ISNUMBER(SEARCH(B279,Q279)),"COVERED — exact shared/component route","MISSING — object not named in covered-object list")),IF(COUNTIF($L$5:$L$2000,L279)&gt;1,"BLOCK — duplicate instance ID on non-shared route","COVERED — exact route")))),IF(OR(LEFT(H279,18)="SCREEN / HANDOFF",LEFT(H279,11)="CONDITIONAL",LEFT(H279,5)="BLOCK"),"HANDOFF / CONDITIONAL — no instance coverage claim",IF(LEFT(H279,16)="NEEDS ASSESSMENT","NEEDS ASSESSMENT","N/A"))))</f>
        <v/>
      </c>
      <c r="S279" s="136">
        <f>IF(OR(B279="",F279=""),"",B279&amp;"|"&amp;F279)</f>
        <v/>
      </c>
    </row>
    <row r="280">
      <c r="A280" s="8" t="inlineStr">
        <is>
          <t>GR-0276</t>
        </is>
      </c>
      <c r="B280" s="8">
        <f>'04_SCOPE_CLASSIFICATION'!A21</f>
        <v/>
      </c>
      <c r="C280" s="8">
        <f>'04_SCOPE_CLASSIFICATION'!B21</f>
        <v/>
      </c>
      <c r="D280" s="8">
        <f>'04_SCOPE_CLASSIFICATION'!D21</f>
        <v/>
      </c>
      <c r="E280" s="8">
        <f>'04_SCOPE_CLASSIFICATION'!E21</f>
        <v/>
      </c>
      <c r="F280" s="8" t="inlineStr">
        <is>
          <t>AZC-DEP</t>
        </is>
      </c>
      <c r="G280" s="8" t="inlineStr">
        <is>
          <t>Deployer Obligations</t>
        </is>
      </c>
      <c r="H280" s="8">
        <f>IF('04_SCOPE_CLASSIFICATION'!B21="","NOT CONFIGURED",IF(AND('04_SCOPE_CLASSIFICATION'!I21="Yes",OR('04_SCOPE_CLASSIFICATION'!O21="High-risk — Annex III",'04_SCOPE_CLASSIFICATION'!O21="High-risk — Annex I")),IF(E280="Parent dossier","REQUIRED — parent dossier",IF(E280="Separate dossier","REQUIRED — separate object",IF(E280="Component-scoped controls","REQUIRED — component-scoped",IF(E280="Shared parent controls","SHARED — parent dossier",IF(E280="Not separately assessed","SCREEN / HANDOFF — confirm parent coverage","NEEDS ASSESSMENT — dossier mode"))))),IF(OR('04_SCOPE_CLASSIFICATION'!I21="Needs assessment",'04_SCOPE_CLASSIFICATION'!O21="Needs assessment"),"NEEDS ASSESSMENT","NOT APPLICABLE")))</f>
        <v/>
      </c>
      <c r="I280" s="8" t="inlineStr">
        <is>
          <t>High-risk deployer duties.</t>
        </is>
      </c>
      <c r="J280" s="8" t="inlineStr">
        <is>
          <t>Article 26</t>
        </is>
      </c>
      <c r="K280" s="8" t="inlineStr">
        <is>
          <t>AZComply_Deployer_Obligations_Control_Workbook_2026-09-04.xlsx</t>
        </is>
      </c>
      <c r="L280" s="131" t="str"/>
      <c r="M280" s="131" t="inlineStr">
        <is>
          <t>Not started</t>
        </is>
      </c>
      <c r="N280" s="131" t="str"/>
      <c r="O280" s="131" t="str"/>
      <c r="P280" s="131" t="n"/>
      <c r="Q280" s="131" t="n"/>
      <c r="R280" s="136">
        <f>IF(B280="","",IF(OR(LEFT(H280,8)="REQUIRED",LEFT(H280,6)="SHARED"),IF(L280="","MISSING — pack instance ID",IF(P280="","MISSING — pack instance reference",IF(OR(H280="REQUIRED — component-scoped",LEFT(H280,6)="SHARED"),IF(Q280="","MISSING — explicit covered-object list",IF(ISNUMBER(SEARCH(B280,Q280)),"COVERED — exact shared/component route","MISSING — object not named in covered-object list")),IF(COUNTIF($L$5:$L$2000,L280)&gt;1,"BLOCK — duplicate instance ID on non-shared route","COVERED — exact route")))),IF(OR(LEFT(H280,18)="SCREEN / HANDOFF",LEFT(H280,11)="CONDITIONAL",LEFT(H280,5)="BLOCK"),"HANDOFF / CONDITIONAL — no instance coverage claim",IF(LEFT(H280,16)="NEEDS ASSESSMENT","NEEDS ASSESSMENT","N/A"))))</f>
        <v/>
      </c>
      <c r="S280" s="136">
        <f>IF(OR(B280="",F280=""),"",B280&amp;"|"&amp;F280)</f>
        <v/>
      </c>
    </row>
    <row r="281">
      <c r="A281" s="8" t="inlineStr">
        <is>
          <t>GR-0277</t>
        </is>
      </c>
      <c r="B281" s="8">
        <f>'04_SCOPE_CLASSIFICATION'!A21</f>
        <v/>
      </c>
      <c r="C281" s="8">
        <f>'04_SCOPE_CLASSIFICATION'!B21</f>
        <v/>
      </c>
      <c r="D281" s="8">
        <f>'04_SCOPE_CLASSIFICATION'!D21</f>
        <v/>
      </c>
      <c r="E281" s="8">
        <f>'04_SCOPE_CLASSIFICATION'!E21</f>
        <v/>
      </c>
      <c r="F281" s="8" t="inlineStr">
        <is>
          <t>AZC-HO</t>
        </is>
      </c>
      <c r="G281" s="8" t="inlineStr">
        <is>
          <t>Human Oversight</t>
        </is>
      </c>
      <c r="H281" s="8">
        <f>IF('04_SCOPE_CLASSIFICATION'!B21="","NOT CONFIGURED",IF(AND(OR('04_SCOPE_CLASSIFICATION'!O21="High-risk — Annex III",'04_SCOPE_CLASSIFICATION'!O21="High-risk — Annex I"),OR('04_SCOPE_CLASSIFICATION'!H21="Yes",'04_SCOPE_CLASSIFICATION'!I21="Yes")),IF(E281="Parent dossier","REQUIRED — parent dossier",IF(E281="Separate dossier","REQUIRED — separate object",IF(E281="Component-scoped controls","REQUIRED — component-scoped",IF(E281="Shared parent controls","SHARED — parent dossier",IF(E281="Not separately assessed","SCREEN / HANDOFF — confirm parent coverage","NEEDS ASSESSMENT — dossier mode"))))),IF('04_SCOPE_CLASSIFICATION'!O21="Needs assessment","NEEDS ASSESSMENT","NOT APPLICABLE")))</f>
        <v/>
      </c>
      <c r="I281" s="8" t="inlineStr">
        <is>
          <t>High-risk provider/deployer human oversight.</t>
        </is>
      </c>
      <c r="J281" s="8" t="inlineStr">
        <is>
          <t>Articles 14,26(2)</t>
        </is>
      </c>
      <c r="K281" s="8" t="inlineStr">
        <is>
          <t>AZComply_Human_Oversight_Control_Workbook_2026-09-04.xlsx</t>
        </is>
      </c>
      <c r="L281" s="131" t="str"/>
      <c r="M281" s="131" t="inlineStr">
        <is>
          <t>Not started</t>
        </is>
      </c>
      <c r="N281" s="131" t="str"/>
      <c r="O281" s="131" t="str"/>
      <c r="P281" s="131" t="n"/>
      <c r="Q281" s="131" t="n"/>
      <c r="R281" s="136">
        <f>IF(B281="","",IF(OR(LEFT(H281,8)="REQUIRED",LEFT(H281,6)="SHARED"),IF(L281="","MISSING — pack instance ID",IF(P281="","MISSING — pack instance reference",IF(OR(H281="REQUIRED — component-scoped",LEFT(H281,6)="SHARED"),IF(Q281="","MISSING — explicit covered-object list",IF(ISNUMBER(SEARCH(B281,Q281)),"COVERED — exact shared/component route","MISSING — object not named in covered-object list")),IF(COUNTIF($L$5:$L$2000,L281)&gt;1,"BLOCK — duplicate instance ID on non-shared route","COVERED — exact route")))),IF(OR(LEFT(H281,18)="SCREEN / HANDOFF",LEFT(H281,11)="CONDITIONAL",LEFT(H281,5)="BLOCK"),"HANDOFF / CONDITIONAL — no instance coverage claim",IF(LEFT(H281,16)="NEEDS ASSESSMENT","NEEDS ASSESSMENT","N/A"))))</f>
        <v/>
      </c>
      <c r="S281" s="136">
        <f>IF(OR(B281="",F281=""),"",B281&amp;"|"&amp;F281)</f>
        <v/>
      </c>
    </row>
    <row r="282">
      <c r="A282" s="8" t="inlineStr">
        <is>
          <t>GR-0278</t>
        </is>
      </c>
      <c r="B282" s="8">
        <f>'04_SCOPE_CLASSIFICATION'!A21</f>
        <v/>
      </c>
      <c r="C282" s="8">
        <f>'04_SCOPE_CLASSIFICATION'!B21</f>
        <v/>
      </c>
      <c r="D282" s="8">
        <f>'04_SCOPE_CLASSIFICATION'!D21</f>
        <v/>
      </c>
      <c r="E282" s="8">
        <f>'04_SCOPE_CLASSIFICATION'!E21</f>
        <v/>
      </c>
      <c r="F282" s="8" t="inlineStr">
        <is>
          <t>AZC-RISK</t>
        </is>
      </c>
      <c r="G282" s="8" t="inlineStr">
        <is>
          <t>Risk Management System</t>
        </is>
      </c>
      <c r="H282" s="8">
        <f>IF('04_SCOPE_CLASSIFICATION'!B21="","NOT CONFIGURED",IF(OR('04_SCOPE_CLASSIFICATION'!O21="High-risk — Annex III",'04_SCOPE_CLASSIFICATION'!O21="High-risk — Annex I"),IF('04_SCOPE_CLASSIFICATION'!H21="Yes",IF(E282="Parent dossier","REQUIRED — parent dossier",IF(E282="Separate dossier","REQUIRED — separate object",IF(E282="Component-scoped controls","REQUIRED — component-scoped",IF(E282="Shared parent controls","SHARED — parent dossier",IF(E282="Not separately assessed","SCREEN / HANDOFF — confirm parent coverage","NEEDS ASSESSMENT — dossier mode"))))),IF('04_SCOPE_CLASSIFICATION'!I21="Yes","SCREEN / HANDOFF — provider-side evidence required",IF('04_SCOPE_CLASSIFICATION'!H21="Needs assessment","NEEDS ASSESSMENT — provider role","SCREEN / HANDOFF — identify responsible provider"))),IF('04_SCOPE_CLASSIFICATION'!O21="Needs assessment","NEEDS ASSESSMENT","NOT APPLICABLE")))</f>
        <v/>
      </c>
      <c r="I282" s="8" t="inlineStr">
        <is>
          <t>Provider-side high-risk pack; deployer uses handoff/provider evidence.</t>
        </is>
      </c>
      <c r="J282" s="8" t="inlineStr">
        <is>
          <t>Article 9</t>
        </is>
      </c>
      <c r="K282" s="8" t="inlineStr">
        <is>
          <t>AZComply_Risk_Management_System_Control_Workbook_2026-09-04.xlsx</t>
        </is>
      </c>
      <c r="L282" s="131" t="str"/>
      <c r="M282" s="131" t="inlineStr">
        <is>
          <t>Not started</t>
        </is>
      </c>
      <c r="N282" s="131" t="str"/>
      <c r="O282" s="131" t="str"/>
      <c r="P282" s="131" t="n"/>
      <c r="Q282" s="131" t="n"/>
      <c r="R282" s="136">
        <f>IF(B282="","",IF(OR(LEFT(H282,8)="REQUIRED",LEFT(H282,6)="SHARED"),IF(L282="","MISSING — pack instance ID",IF(P282="","MISSING — pack instance reference",IF(OR(H282="REQUIRED — component-scoped",LEFT(H282,6)="SHARED"),IF(Q282="","MISSING — explicit covered-object list",IF(ISNUMBER(SEARCH(B282,Q282)),"COVERED — exact shared/component route","MISSING — object not named in covered-object list")),IF(COUNTIF($L$5:$L$2000,L282)&gt;1,"BLOCK — duplicate instance ID on non-shared route","COVERED — exact route")))),IF(OR(LEFT(H282,18)="SCREEN / HANDOFF",LEFT(H282,11)="CONDITIONAL",LEFT(H282,5)="BLOCK"),"HANDOFF / CONDITIONAL — no instance coverage claim",IF(LEFT(H282,16)="NEEDS ASSESSMENT","NEEDS ASSESSMENT","N/A"))))</f>
        <v/>
      </c>
      <c r="S282" s="136">
        <f>IF(OR(B282="",F282=""),"",B282&amp;"|"&amp;F282)</f>
        <v/>
      </c>
    </row>
    <row r="283">
      <c r="A283" s="8" t="inlineStr">
        <is>
          <t>GR-0279</t>
        </is>
      </c>
      <c r="B283" s="8">
        <f>'04_SCOPE_CLASSIFICATION'!A21</f>
        <v/>
      </c>
      <c r="C283" s="8">
        <f>'04_SCOPE_CLASSIFICATION'!B21</f>
        <v/>
      </c>
      <c r="D283" s="8">
        <f>'04_SCOPE_CLASSIFICATION'!D21</f>
        <v/>
      </c>
      <c r="E283" s="8">
        <f>'04_SCOPE_CLASSIFICATION'!E21</f>
        <v/>
      </c>
      <c r="F283" s="8" t="inlineStr">
        <is>
          <t>AZC-DATA</t>
        </is>
      </c>
      <c r="G283" s="8" t="inlineStr">
        <is>
          <t>Data Governance</t>
        </is>
      </c>
      <c r="H283" s="8">
        <f>IF('04_SCOPE_CLASSIFICATION'!B21="","NOT CONFIGURED",IF(OR('04_SCOPE_CLASSIFICATION'!O21="High-risk — Annex III",'04_SCOPE_CLASSIFICATION'!O21="High-risk — Annex I"),IF('04_SCOPE_CLASSIFICATION'!H21="Yes",IF(E283="Parent dossier","REQUIRED — parent dossier",IF(E283="Separate dossier","REQUIRED — separate object",IF(E283="Component-scoped controls","REQUIRED — component-scoped",IF(E283="Shared parent controls","SHARED — parent dossier",IF(E283="Not separately assessed","SCREEN / HANDOFF — confirm parent coverage","NEEDS ASSESSMENT — dossier mode"))))),IF('04_SCOPE_CLASSIFICATION'!I21="Yes","SCREEN / HANDOFF — provider-side evidence required",IF('04_SCOPE_CLASSIFICATION'!H21="Needs assessment","NEEDS ASSESSMENT — provider role","SCREEN / HANDOFF — identify responsible provider"))),IF('04_SCOPE_CLASSIFICATION'!O21="Needs assessment","NEEDS ASSESSMENT","NOT APPLICABLE")))</f>
        <v/>
      </c>
      <c r="I283" s="8" t="inlineStr">
        <is>
          <t>Provider-side high-risk pack; deployer uses handoff/provider evidence.</t>
        </is>
      </c>
      <c r="J283" s="8" t="inlineStr">
        <is>
          <t>Article 10</t>
        </is>
      </c>
      <c r="K283" s="8" t="inlineStr">
        <is>
          <t>AZComply_Data_Governance_Control_Workbook_2026-09-04.xlsx</t>
        </is>
      </c>
      <c r="L283" s="131" t="str"/>
      <c r="M283" s="131" t="inlineStr">
        <is>
          <t>Not started</t>
        </is>
      </c>
      <c r="N283" s="131" t="str"/>
      <c r="O283" s="131" t="str"/>
      <c r="P283" s="131" t="n"/>
      <c r="Q283" s="131" t="n"/>
      <c r="R283" s="136">
        <f>IF(B283="","",IF(OR(LEFT(H283,8)="REQUIRED",LEFT(H283,6)="SHARED"),IF(L283="","MISSING — pack instance ID",IF(P283="","MISSING — pack instance reference",IF(OR(H283="REQUIRED — component-scoped",LEFT(H283,6)="SHARED"),IF(Q283="","MISSING — explicit covered-object list",IF(ISNUMBER(SEARCH(B283,Q283)),"COVERED — exact shared/component route","MISSING — object not named in covered-object list")),IF(COUNTIF($L$5:$L$2000,L283)&gt;1,"BLOCK — duplicate instance ID on non-shared route","COVERED — exact route")))),IF(OR(LEFT(H283,18)="SCREEN / HANDOFF",LEFT(H283,11)="CONDITIONAL",LEFT(H283,5)="BLOCK"),"HANDOFF / CONDITIONAL — no instance coverage claim",IF(LEFT(H283,16)="NEEDS ASSESSMENT","NEEDS ASSESSMENT","N/A"))))</f>
        <v/>
      </c>
      <c r="S283" s="136">
        <f>IF(OR(B283="",F283=""),"",B283&amp;"|"&amp;F283)</f>
        <v/>
      </c>
    </row>
    <row r="284">
      <c r="A284" s="8" t="inlineStr">
        <is>
          <t>GR-0280</t>
        </is>
      </c>
      <c r="B284" s="8">
        <f>'04_SCOPE_CLASSIFICATION'!A21</f>
        <v/>
      </c>
      <c r="C284" s="8">
        <f>'04_SCOPE_CLASSIFICATION'!B21</f>
        <v/>
      </c>
      <c r="D284" s="8">
        <f>'04_SCOPE_CLASSIFICATION'!D21</f>
        <v/>
      </c>
      <c r="E284" s="8">
        <f>'04_SCOPE_CLASSIFICATION'!E21</f>
        <v/>
      </c>
      <c r="F284" s="8" t="inlineStr">
        <is>
          <t>AZC-TECH</t>
        </is>
      </c>
      <c r="G284" s="8" t="inlineStr">
        <is>
          <t>Technical Documentation</t>
        </is>
      </c>
      <c r="H284" s="8">
        <f>IF('04_SCOPE_CLASSIFICATION'!B21="","NOT CONFIGURED",IF(OR('04_SCOPE_CLASSIFICATION'!O21="High-risk — Annex III",'04_SCOPE_CLASSIFICATION'!O21="High-risk — Annex I"),IF('04_SCOPE_CLASSIFICATION'!H21="Yes",IF(E284="Parent dossier","REQUIRED — parent dossier",IF(E284="Separate dossier","REQUIRED — separate object",IF(E284="Component-scoped controls","REQUIRED — component-scoped",IF(E284="Shared parent controls","SHARED — parent dossier",IF(E284="Not separately assessed","SCREEN / HANDOFF — confirm parent coverage","NEEDS ASSESSMENT — dossier mode"))))),IF('04_SCOPE_CLASSIFICATION'!I21="Yes","SCREEN / HANDOFF — provider-side evidence required",IF('04_SCOPE_CLASSIFICATION'!H21="Needs assessment","NEEDS ASSESSMENT — provider role","SCREEN / HANDOFF — identify responsible provider"))),IF('04_SCOPE_CLASSIFICATION'!O21="Needs assessment","NEEDS ASSESSMENT","NOT APPLICABLE")))</f>
        <v/>
      </c>
      <c r="I284" s="8" t="inlineStr">
        <is>
          <t>Provider-side high-risk pack; deployer uses handoff/provider evidence.</t>
        </is>
      </c>
      <c r="J284" s="8" t="inlineStr">
        <is>
          <t>Article 11 / Annex IV</t>
        </is>
      </c>
      <c r="K284" s="8" t="inlineStr">
        <is>
          <t>AZComply_Technical_Documentation_Control_Workbook_2026-09-04.xlsx</t>
        </is>
      </c>
      <c r="L284" s="131" t="str"/>
      <c r="M284" s="131" t="inlineStr">
        <is>
          <t>Not started</t>
        </is>
      </c>
      <c r="N284" s="131" t="str"/>
      <c r="O284" s="131" t="str"/>
      <c r="P284" s="131" t="n"/>
      <c r="Q284" s="131" t="n"/>
      <c r="R284" s="136">
        <f>IF(B284="","",IF(OR(LEFT(H284,8)="REQUIRED",LEFT(H284,6)="SHARED"),IF(L284="","MISSING — pack instance ID",IF(P284="","MISSING — pack instance reference",IF(OR(H284="REQUIRED — component-scoped",LEFT(H284,6)="SHARED"),IF(Q284="","MISSING — explicit covered-object list",IF(ISNUMBER(SEARCH(B284,Q284)),"COVERED — exact shared/component route","MISSING — object not named in covered-object list")),IF(COUNTIF($L$5:$L$2000,L284)&gt;1,"BLOCK — duplicate instance ID on non-shared route","COVERED — exact route")))),IF(OR(LEFT(H284,18)="SCREEN / HANDOFF",LEFT(H284,11)="CONDITIONAL",LEFT(H284,5)="BLOCK"),"HANDOFF / CONDITIONAL — no instance coverage claim",IF(LEFT(H284,16)="NEEDS ASSESSMENT","NEEDS ASSESSMENT","N/A"))))</f>
        <v/>
      </c>
      <c r="S284" s="136">
        <f>IF(OR(B284="",F284=""),"",B284&amp;"|"&amp;F284)</f>
        <v/>
      </c>
    </row>
    <row r="285">
      <c r="A285" s="8" t="inlineStr">
        <is>
          <t>GR-0281</t>
        </is>
      </c>
      <c r="B285" s="8">
        <f>'04_SCOPE_CLASSIFICATION'!A21</f>
        <v/>
      </c>
      <c r="C285" s="8">
        <f>'04_SCOPE_CLASSIFICATION'!B21</f>
        <v/>
      </c>
      <c r="D285" s="8">
        <f>'04_SCOPE_CLASSIFICATION'!D21</f>
        <v/>
      </c>
      <c r="E285" s="8">
        <f>'04_SCOPE_CLASSIFICATION'!E21</f>
        <v/>
      </c>
      <c r="F285" s="8" t="inlineStr">
        <is>
          <t>AZC-QMS</t>
        </is>
      </c>
      <c r="G285" s="8" t="inlineStr">
        <is>
          <t>Quality Management System</t>
        </is>
      </c>
      <c r="H285" s="8">
        <f>IF('04_SCOPE_CLASSIFICATION'!B21="","NOT CONFIGURED",IF(OR('04_SCOPE_CLASSIFICATION'!O21="High-risk — Annex III",'04_SCOPE_CLASSIFICATION'!O21="High-risk — Annex I"),IF('04_SCOPE_CLASSIFICATION'!H21="Yes",IF(E285="Parent dossier","REQUIRED — parent dossier",IF(E285="Separate dossier","REQUIRED — separate object",IF(E285="Component-scoped controls","REQUIRED — component-scoped",IF(E285="Shared parent controls","SHARED — parent dossier",IF(E285="Not separately assessed","SCREEN / HANDOFF — confirm parent coverage","NEEDS ASSESSMENT — dossier mode"))))),IF('04_SCOPE_CLASSIFICATION'!I21="Yes","SCREEN / HANDOFF — provider-side evidence required",IF('04_SCOPE_CLASSIFICATION'!H21="Needs assessment","NEEDS ASSESSMENT — provider role","SCREEN / HANDOFF — identify responsible provider"))),IF('04_SCOPE_CLASSIFICATION'!O21="Needs assessment","NEEDS ASSESSMENT","NOT APPLICABLE")))</f>
        <v/>
      </c>
      <c r="I285" s="8" t="inlineStr">
        <is>
          <t>Provider-side high-risk pack; deployer uses handoff/provider evidence.</t>
        </is>
      </c>
      <c r="J285" s="8" t="inlineStr">
        <is>
          <t>Article 17</t>
        </is>
      </c>
      <c r="K285" s="8" t="inlineStr">
        <is>
          <t>AZComply_Quality_Management_System_Control_Workbook_2026-09-04.xlsx</t>
        </is>
      </c>
      <c r="L285" s="131" t="str"/>
      <c r="M285" s="131" t="inlineStr">
        <is>
          <t>Not started</t>
        </is>
      </c>
      <c r="N285" s="131" t="str"/>
      <c r="O285" s="131" t="str"/>
      <c r="P285" s="131" t="n"/>
      <c r="Q285" s="131" t="n"/>
      <c r="R285" s="136">
        <f>IF(B285="","",IF(OR(LEFT(H285,8)="REQUIRED",LEFT(H285,6)="SHARED"),IF(L285="","MISSING — pack instance ID",IF(P285="","MISSING — pack instance reference",IF(OR(H285="REQUIRED — component-scoped",LEFT(H285,6)="SHARED"),IF(Q285="","MISSING — explicit covered-object list",IF(ISNUMBER(SEARCH(B285,Q285)),"COVERED — exact shared/component route","MISSING — object not named in covered-object list")),IF(COUNTIF($L$5:$L$2000,L285)&gt;1,"BLOCK — duplicate instance ID on non-shared route","COVERED — exact route")))),IF(OR(LEFT(H285,18)="SCREEN / HANDOFF",LEFT(H285,11)="CONDITIONAL",LEFT(H285,5)="BLOCK"),"HANDOFF / CONDITIONAL — no instance coverage claim",IF(LEFT(H285,16)="NEEDS ASSESSMENT","NEEDS ASSESSMENT","N/A"))))</f>
        <v/>
      </c>
      <c r="S285" s="136">
        <f>IF(OR(B285="",F285=""),"",B285&amp;"|"&amp;F285)</f>
        <v/>
      </c>
    </row>
    <row r="286">
      <c r="A286" s="8" t="inlineStr">
        <is>
          <t>GR-0282</t>
        </is>
      </c>
      <c r="B286" s="8">
        <f>'04_SCOPE_CLASSIFICATION'!A21</f>
        <v/>
      </c>
      <c r="C286" s="8">
        <f>'04_SCOPE_CLASSIFICATION'!B21</f>
        <v/>
      </c>
      <c r="D286" s="8">
        <f>'04_SCOPE_CLASSIFICATION'!D21</f>
        <v/>
      </c>
      <c r="E286" s="8">
        <f>'04_SCOPE_CLASSIFICATION'!E21</f>
        <v/>
      </c>
      <c r="F286" s="8" t="inlineStr">
        <is>
          <t>AZC-ARS</t>
        </is>
      </c>
      <c r="G286" s="8" t="inlineStr">
        <is>
          <t>Accuracy, Robustness &amp; Cybersecurity</t>
        </is>
      </c>
      <c r="H286" s="8">
        <f>IF('04_SCOPE_CLASSIFICATION'!B21="","NOT CONFIGURED",IF(OR('04_SCOPE_CLASSIFICATION'!O21="High-risk — Annex III",'04_SCOPE_CLASSIFICATION'!O21="High-risk — Annex I"),IF('04_SCOPE_CLASSIFICATION'!H21="Yes",IF(E286="Parent dossier","REQUIRED — parent dossier",IF(E286="Separate dossier","REQUIRED — separate object",IF(E286="Component-scoped controls","REQUIRED — component-scoped",IF(E286="Shared parent controls","SHARED — parent dossier",IF(E286="Not separately assessed","SCREEN / HANDOFF — confirm parent coverage","NEEDS ASSESSMENT — dossier mode"))))),IF('04_SCOPE_CLASSIFICATION'!I21="Yes","SCREEN / HANDOFF — provider-side evidence required",IF('04_SCOPE_CLASSIFICATION'!H21="Needs assessment","NEEDS ASSESSMENT — provider role","SCREEN / HANDOFF — identify responsible provider"))),IF('04_SCOPE_CLASSIFICATION'!O21="Needs assessment","NEEDS ASSESSMENT","NOT APPLICABLE")))</f>
        <v/>
      </c>
      <c r="I286" s="8" t="inlineStr">
        <is>
          <t>Provider-side high-risk pack; deployer uses handoff/provider evidence.</t>
        </is>
      </c>
      <c r="J286" s="8" t="inlineStr">
        <is>
          <t>Article 15</t>
        </is>
      </c>
      <c r="K286" s="8" t="inlineStr">
        <is>
          <t>AZComply_Accuracy_Robustness_Cybersecurity_Control_Workbook_2026-09-04.xlsx</t>
        </is>
      </c>
      <c r="L286" s="131" t="str"/>
      <c r="M286" s="131" t="inlineStr">
        <is>
          <t>Not started</t>
        </is>
      </c>
      <c r="N286" s="131" t="str"/>
      <c r="O286" s="131" t="str"/>
      <c r="P286" s="131" t="n"/>
      <c r="Q286" s="131" t="n"/>
      <c r="R286" s="136">
        <f>IF(B286="","",IF(OR(LEFT(H286,8)="REQUIRED",LEFT(H286,6)="SHARED"),IF(L286="","MISSING — pack instance ID",IF(P286="","MISSING — pack instance reference",IF(OR(H286="REQUIRED — component-scoped",LEFT(H286,6)="SHARED"),IF(Q286="","MISSING — explicit covered-object list",IF(ISNUMBER(SEARCH(B286,Q286)),"COVERED — exact shared/component route","MISSING — object not named in covered-object list")),IF(COUNTIF($L$5:$L$2000,L286)&gt;1,"BLOCK — duplicate instance ID on non-shared route","COVERED — exact route")))),IF(OR(LEFT(H286,18)="SCREEN / HANDOFF",LEFT(H286,11)="CONDITIONAL",LEFT(H286,5)="BLOCK"),"HANDOFF / CONDITIONAL — no instance coverage claim",IF(LEFT(H286,16)="NEEDS ASSESSMENT","NEEDS ASSESSMENT","N/A"))))</f>
        <v/>
      </c>
      <c r="S286" s="136">
        <f>IF(OR(B286="",F286=""),"",B286&amp;"|"&amp;F286)</f>
        <v/>
      </c>
    </row>
    <row r="287">
      <c r="A287" s="8" t="inlineStr">
        <is>
          <t>GR-0283</t>
        </is>
      </c>
      <c r="B287" s="8">
        <f>'04_SCOPE_CLASSIFICATION'!A21</f>
        <v/>
      </c>
      <c r="C287" s="8">
        <f>'04_SCOPE_CLASSIFICATION'!B21</f>
        <v/>
      </c>
      <c r="D287" s="8">
        <f>'04_SCOPE_CLASSIFICATION'!D21</f>
        <v/>
      </c>
      <c r="E287" s="8">
        <f>'04_SCOPE_CLASSIFICATION'!E21</f>
        <v/>
      </c>
      <c r="F287" s="8" t="inlineStr">
        <is>
          <t>AZC-LOG</t>
        </is>
      </c>
      <c r="G287" s="8" t="inlineStr">
        <is>
          <t>Logging &amp; Record-Keeping</t>
        </is>
      </c>
      <c r="H287" s="8">
        <f>IF('04_SCOPE_CLASSIFICATION'!B21="","NOT CONFIGURED",IF(AND(OR('04_SCOPE_CLASSIFICATION'!O21="High-risk — Annex III",'04_SCOPE_CLASSIFICATION'!O21="High-risk — Annex I"),OR('04_SCOPE_CLASSIFICATION'!H21="Yes",'04_SCOPE_CLASSIFICATION'!I21="Yes")),IF(E287="Parent dossier","REQUIRED — parent dossier",IF(E287="Separate dossier","REQUIRED — separate object",IF(E287="Component-scoped controls","REQUIRED — component-scoped",IF(E287="Shared parent controls","SHARED — parent dossier",IF(E287="Not separately assessed","SCREEN / HANDOFF — confirm parent coverage","NEEDS ASSESSMENT — dossier mode"))))),IF('04_SCOPE_CLASSIFICATION'!O21="Needs assessment","NEEDS ASSESSMENT","NOT APPLICABLE")))</f>
        <v/>
      </c>
      <c r="I287" s="8" t="inlineStr">
        <is>
          <t>High-risk logging spans provider/deployer roles.</t>
        </is>
      </c>
      <c r="J287" s="8" t="inlineStr">
        <is>
          <t>Articles 12,19,26</t>
        </is>
      </c>
      <c r="K287" s="8" t="inlineStr">
        <is>
          <t>AZComply_Logging_Record_Keeping_Control_Workbook_2026-09-05.xlsx</t>
        </is>
      </c>
      <c r="L287" s="131" t="str"/>
      <c r="M287" s="131" t="inlineStr">
        <is>
          <t>Not started</t>
        </is>
      </c>
      <c r="N287" s="131" t="str"/>
      <c r="O287" s="131" t="str"/>
      <c r="P287" s="131" t="n"/>
      <c r="Q287" s="131" t="n"/>
      <c r="R287" s="136">
        <f>IF(B287="","",IF(OR(LEFT(H287,8)="REQUIRED",LEFT(H287,6)="SHARED"),IF(L287="","MISSING — pack instance ID",IF(P287="","MISSING — pack instance reference",IF(OR(H287="REQUIRED — component-scoped",LEFT(H287,6)="SHARED"),IF(Q287="","MISSING — explicit covered-object list",IF(ISNUMBER(SEARCH(B287,Q287)),"COVERED — exact shared/component route","MISSING — object not named in covered-object list")),IF(COUNTIF($L$5:$L$2000,L287)&gt;1,"BLOCK — duplicate instance ID on non-shared route","COVERED — exact route")))),IF(OR(LEFT(H287,18)="SCREEN / HANDOFF",LEFT(H287,11)="CONDITIONAL",LEFT(H287,5)="BLOCK"),"HANDOFF / CONDITIONAL — no instance coverage claim",IF(LEFT(H287,16)="NEEDS ASSESSMENT","NEEDS ASSESSMENT","N/A"))))</f>
        <v/>
      </c>
      <c r="S287" s="136">
        <f>IF(OR(B287="",F287=""),"",B287&amp;"|"&amp;F287)</f>
        <v/>
      </c>
    </row>
    <row r="288">
      <c r="A288" s="8" t="inlineStr">
        <is>
          <t>GR-0284</t>
        </is>
      </c>
      <c r="B288" s="8">
        <f>'04_SCOPE_CLASSIFICATION'!A21</f>
        <v/>
      </c>
      <c r="C288" s="8">
        <f>'04_SCOPE_CLASSIFICATION'!B21</f>
        <v/>
      </c>
      <c r="D288" s="8">
        <f>'04_SCOPE_CLASSIFICATION'!D21</f>
        <v/>
      </c>
      <c r="E288" s="8">
        <f>'04_SCOPE_CLASSIFICATION'!E21</f>
        <v/>
      </c>
      <c r="F288" s="8" t="inlineStr">
        <is>
          <t>AZC-TRAIN</t>
        </is>
      </c>
      <c r="G288" s="8" t="inlineStr">
        <is>
          <t>AI Literacy, Training &amp; Competence</t>
        </is>
      </c>
      <c r="H288" s="8">
        <f>IF('04_SCOPE_CLASSIFICATION'!B21="","NOT CONFIGURED",IF('04_SCOPE_CLASSIFICATION'!W21="Required",IF(E288="Parent dossier","REQUIRED — parent dossier",IF(E288="Separate dossier","REQUIRED — separate object",IF(E288="Component-scoped controls","REQUIRED — component-scoped",IF(E288="Shared parent controls","SHARED — parent dossier",IF(E288="Not separately assessed","SCREEN / HANDOFF — confirm parent coverage","NEEDS ASSESSMENT — dossier mode"))))),IF('04_SCOPE_CLASSIFICATION'!W21="Needs assessment","NEEDS ASSESSMENT","NOT APPLICABLE")))</f>
        <v/>
      </c>
      <c r="I288" s="8" t="inlineStr">
        <is>
          <t>Article 4 / high-risk oversight training.</t>
        </is>
      </c>
      <c r="J288" s="8" t="inlineStr">
        <is>
          <t>Articles 4,26(2)</t>
        </is>
      </c>
      <c r="K288" s="8" t="inlineStr">
        <is>
          <t>AZComply_AI_Literacy_Training_Competence_Control_Workbook_2026-09-05.xlsx</t>
        </is>
      </c>
      <c r="L288" s="131" t="str"/>
      <c r="M288" s="131" t="inlineStr">
        <is>
          <t>Not started</t>
        </is>
      </c>
      <c r="N288" s="131" t="str"/>
      <c r="O288" s="131" t="str"/>
      <c r="P288" s="131" t="n"/>
      <c r="Q288" s="131" t="n"/>
      <c r="R288" s="136">
        <f>IF(B288="","",IF(OR(LEFT(H288,8)="REQUIRED",LEFT(H288,6)="SHARED"),IF(L288="","MISSING — pack instance ID",IF(P288="","MISSING — pack instance reference",IF(OR(H288="REQUIRED — component-scoped",LEFT(H288,6)="SHARED"),IF(Q288="","MISSING — explicit covered-object list",IF(ISNUMBER(SEARCH(B288,Q288)),"COVERED — exact shared/component route","MISSING — object not named in covered-object list")),IF(COUNTIF($L$5:$L$2000,L288)&gt;1,"BLOCK — duplicate instance ID on non-shared route","COVERED — exact route")))),IF(OR(LEFT(H288,18)="SCREEN / HANDOFF",LEFT(H288,11)="CONDITIONAL",LEFT(H288,5)="BLOCK"),"HANDOFF / CONDITIONAL — no instance coverage claim",IF(LEFT(H288,16)="NEEDS ASSESSMENT","NEEDS ASSESSMENT","N/A"))))</f>
        <v/>
      </c>
      <c r="S288" s="136">
        <f>IF(OR(B288="",F288=""),"",B288&amp;"|"&amp;F288)</f>
        <v/>
      </c>
    </row>
    <row r="289">
      <c r="A289" s="8" t="inlineStr">
        <is>
          <t>GR-0285</t>
        </is>
      </c>
      <c r="B289" s="8">
        <f>'04_SCOPE_CLASSIFICATION'!A21</f>
        <v/>
      </c>
      <c r="C289" s="8">
        <f>'04_SCOPE_CLASSIFICATION'!B21</f>
        <v/>
      </c>
      <c r="D289" s="8">
        <f>'04_SCOPE_CLASSIFICATION'!D21</f>
        <v/>
      </c>
      <c r="E289" s="8">
        <f>'04_SCOPE_CLASSIFICATION'!E21</f>
        <v/>
      </c>
      <c r="F289" s="8" t="inlineStr">
        <is>
          <t>AZC-FRIA</t>
        </is>
      </c>
      <c r="G289" s="8" t="inlineStr">
        <is>
          <t>Fundamental Rights Impact Assessment</t>
        </is>
      </c>
      <c r="H289" s="8">
        <f>IF('04_SCOPE_CLASSIFICATION'!B21="","NOT CONFIGURED",IF('04_SCOPE_CLASSIFICATION'!S21="Required",IF(E289="Parent dossier","REQUIRED — parent dossier",IF(E289="Separate dossier","REQUIRED — separate object",IF(E289="Component-scoped controls","REQUIRED — component-scoped",IF(E289="Shared parent controls","SHARED — parent dossier",IF(E289="Not separately assessed","SCREEN / HANDOFF — confirm parent coverage","NEEDS ASSESSMENT — dossier mode"))))),IF('04_SCOPE_CLASSIFICATION'!S21="Potentially reusable / exempt route","CONDITIONAL — reuse/exemption review",IF('04_SCOPE_CLASSIFICATION'!S21="Needs assessment","NEEDS ASSESSMENT","NOT APPLICABLE"))))</f>
        <v/>
      </c>
      <c r="I289" s="8" t="inlineStr">
        <is>
          <t>FRIA use/deployer route.</t>
        </is>
      </c>
      <c r="J289" s="8" t="inlineStr">
        <is>
          <t>Article 27 / Art.5(2)</t>
        </is>
      </c>
      <c r="K289" s="8" t="inlineStr">
        <is>
          <t>AZComply_Fundamental_Rights_Impact_Assessment_Control_Workbook_2026-09-05.xlsx</t>
        </is>
      </c>
      <c r="L289" s="131" t="str"/>
      <c r="M289" s="131" t="inlineStr">
        <is>
          <t>Not started</t>
        </is>
      </c>
      <c r="N289" s="131" t="str"/>
      <c r="O289" s="131" t="str"/>
      <c r="P289" s="131" t="n"/>
      <c r="Q289" s="131" t="n"/>
      <c r="R289" s="136">
        <f>IF(B289="","",IF(OR(LEFT(H289,8)="REQUIRED",LEFT(H289,6)="SHARED"),IF(L289="","MISSING — pack instance ID",IF(P289="","MISSING — pack instance reference",IF(OR(H289="REQUIRED — component-scoped",LEFT(H289,6)="SHARED"),IF(Q289="","MISSING — explicit covered-object list",IF(ISNUMBER(SEARCH(B289,Q289)),"COVERED — exact shared/component route","MISSING — object not named in covered-object list")),IF(COUNTIF($L$5:$L$2000,L289)&gt;1,"BLOCK — duplicate instance ID on non-shared route","COVERED — exact route")))),IF(OR(LEFT(H289,18)="SCREEN / HANDOFF",LEFT(H289,11)="CONDITIONAL",LEFT(H289,5)="BLOCK"),"HANDOFF / CONDITIONAL — no instance coverage claim",IF(LEFT(H289,16)="NEEDS ASSESSMENT","NEEDS ASSESSMENT","N/A"))))</f>
        <v/>
      </c>
      <c r="S289" s="136">
        <f>IF(OR(B289="",F289=""),"",B289&amp;"|"&amp;F289)</f>
        <v/>
      </c>
    </row>
    <row r="290">
      <c r="A290" s="8" t="inlineStr">
        <is>
          <t>GR-0286</t>
        </is>
      </c>
      <c r="B290" s="8">
        <f>'04_SCOPE_CLASSIFICATION'!A21</f>
        <v/>
      </c>
      <c r="C290" s="8">
        <f>'04_SCOPE_CLASSIFICATION'!B21</f>
        <v/>
      </c>
      <c r="D290" s="8">
        <f>'04_SCOPE_CLASSIFICATION'!D21</f>
        <v/>
      </c>
      <c r="E290" s="8">
        <f>'04_SCOPE_CLASSIFICATION'!E21</f>
        <v/>
      </c>
      <c r="F290" s="8" t="inlineStr">
        <is>
          <t>AZC-REG</t>
        </is>
      </c>
      <c r="G290" s="8" t="inlineStr">
        <is>
          <t>EU AI Database Registration</t>
        </is>
      </c>
      <c r="H290" s="8">
        <f>IF('04_SCOPE_CLASSIFICATION'!B21="","NOT CONFIGURED",IF(LEFT('04_SCOPE_CLASSIFICATION'!T21,8)="Required",IF(E290="Parent dossier","REQUIRED — parent dossier",IF(E290="Separate dossier","REQUIRED — separate object",IF(E290="Component-scoped controls","REQUIRED — component-scoped",IF(E290="Shared parent controls","SHARED — parent dossier",IF(E290="Not separately assessed","SCREEN / HANDOFF — confirm parent coverage","NEEDS ASSESSMENT — dossier mode"))))),IF('04_SCOPE_CLASSIFICATION'!T21="Needs assessment","NEEDS ASSESSMENT","NOT APPLICABLE")))</f>
        <v/>
      </c>
      <c r="I290" s="8" t="inlineStr">
        <is>
          <t>EU/secure/national registration routing.</t>
        </is>
      </c>
      <c r="J290" s="8" t="inlineStr">
        <is>
          <t>Articles 49,71</t>
        </is>
      </c>
      <c r="K290" s="8" t="inlineStr">
        <is>
          <t>AZComply_EU_AI_Database_Registration_Control_Workbook_2026-09-05.xlsx</t>
        </is>
      </c>
      <c r="L290" s="131" t="str"/>
      <c r="M290" s="131" t="inlineStr">
        <is>
          <t>Not started</t>
        </is>
      </c>
      <c r="N290" s="131" t="str"/>
      <c r="O290" s="131" t="str"/>
      <c r="P290" s="131" t="n"/>
      <c r="Q290" s="131" t="n"/>
      <c r="R290" s="136">
        <f>IF(B290="","",IF(OR(LEFT(H290,8)="REQUIRED",LEFT(H290,6)="SHARED"),IF(L290="","MISSING — pack instance ID",IF(P290="","MISSING — pack instance reference",IF(OR(H290="REQUIRED — component-scoped",LEFT(H290,6)="SHARED"),IF(Q290="","MISSING — explicit covered-object list",IF(ISNUMBER(SEARCH(B290,Q290)),"COVERED — exact shared/component route","MISSING — object not named in covered-object list")),IF(COUNTIF($L$5:$L$2000,L290)&gt;1,"BLOCK — duplicate instance ID on non-shared route","COVERED — exact route")))),IF(OR(LEFT(H290,18)="SCREEN / HANDOFF",LEFT(H290,11)="CONDITIONAL",LEFT(H290,5)="BLOCK"),"HANDOFF / CONDITIONAL — no instance coverage claim",IF(LEFT(H290,16)="NEEDS ASSESSMENT","NEEDS ASSESSMENT","N/A"))))</f>
        <v/>
      </c>
      <c r="S290" s="136">
        <f>IF(OR(B290="",F290=""),"",B290&amp;"|"&amp;F290)</f>
        <v/>
      </c>
    </row>
    <row r="291">
      <c r="A291" s="8" t="inlineStr">
        <is>
          <t>GR-0287</t>
        </is>
      </c>
      <c r="B291" s="8">
        <f>'04_SCOPE_CLASSIFICATION'!A21</f>
        <v/>
      </c>
      <c r="C291" s="8">
        <f>'04_SCOPE_CLASSIFICATION'!B21</f>
        <v/>
      </c>
      <c r="D291" s="8">
        <f>'04_SCOPE_CLASSIFICATION'!D21</f>
        <v/>
      </c>
      <c r="E291" s="8">
        <f>'04_SCOPE_CLASSIFICATION'!E21</f>
        <v/>
      </c>
      <c r="F291" s="8" t="inlineStr">
        <is>
          <t>AZC-PMS</t>
        </is>
      </c>
      <c r="G291" s="8" t="inlineStr">
        <is>
          <t>Post-Market Monitoring</t>
        </is>
      </c>
      <c r="H291" s="8">
        <f>IF('04_SCOPE_CLASSIFICATION'!B21="","NOT CONFIGURED",IF(OR('04_SCOPE_CLASSIFICATION'!O21="High-risk — Annex III",'04_SCOPE_CLASSIFICATION'!O21="High-risk — Annex I"),IF('04_SCOPE_CLASSIFICATION'!H21="Yes",IF(E291="Parent dossier","REQUIRED — parent dossier",IF(E291="Separate dossier","REQUIRED — separate object",IF(E291="Component-scoped controls","REQUIRED — component-scoped",IF(E291="Shared parent controls","SHARED — parent dossier",IF(E291="Not separately assessed","SCREEN / HANDOFF — confirm parent coverage","NEEDS ASSESSMENT — dossier mode"))))),IF('04_SCOPE_CLASSIFICATION'!I21="Yes","SCREEN / HANDOFF — provider-side evidence required",IF('04_SCOPE_CLASSIFICATION'!H21="Needs assessment","NEEDS ASSESSMENT — provider role","SCREEN / HANDOFF — identify responsible provider"))),IF('04_SCOPE_CLASSIFICATION'!O21="Needs assessment","NEEDS ASSESSMENT","NOT APPLICABLE")))</f>
        <v/>
      </c>
      <c r="I291" s="8" t="inlineStr">
        <is>
          <t>Provider-side high-risk pack; deployer uses handoff/provider evidence.</t>
        </is>
      </c>
      <c r="J291" s="8" t="inlineStr">
        <is>
          <t>Article 72</t>
        </is>
      </c>
      <c r="K291" s="8" t="inlineStr">
        <is>
          <t>AZComply_Post_Market_Monitoring_Control_Workbook_2026-09-04.xlsx</t>
        </is>
      </c>
      <c r="L291" s="131" t="str"/>
      <c r="M291" s="131" t="inlineStr">
        <is>
          <t>Not started</t>
        </is>
      </c>
      <c r="N291" s="131" t="str"/>
      <c r="O291" s="131" t="str"/>
      <c r="P291" s="131" t="n"/>
      <c r="Q291" s="131" t="n"/>
      <c r="R291" s="136">
        <f>IF(B291="","",IF(OR(LEFT(H291,8)="REQUIRED",LEFT(H291,6)="SHARED"),IF(L291="","MISSING — pack instance ID",IF(P291="","MISSING — pack instance reference",IF(OR(H291="REQUIRED — component-scoped",LEFT(H291,6)="SHARED"),IF(Q291="","MISSING — explicit covered-object list",IF(ISNUMBER(SEARCH(B291,Q291)),"COVERED — exact shared/component route","MISSING — object not named in covered-object list")),IF(COUNTIF($L$5:$L$2000,L291)&gt;1,"BLOCK — duplicate instance ID on non-shared route","COVERED — exact route")))),IF(OR(LEFT(H291,18)="SCREEN / HANDOFF",LEFT(H291,11)="CONDITIONAL",LEFT(H291,5)="BLOCK"),"HANDOFF / CONDITIONAL — no instance coverage claim",IF(LEFT(H291,16)="NEEDS ASSESSMENT","NEEDS ASSESSMENT","N/A"))))</f>
        <v/>
      </c>
      <c r="S291" s="136">
        <f>IF(OR(B291="",F291=""),"",B291&amp;"|"&amp;F291)</f>
        <v/>
      </c>
    </row>
    <row r="292">
      <c r="A292" s="8" t="inlineStr">
        <is>
          <t>GR-0288</t>
        </is>
      </c>
      <c r="B292" s="8">
        <f>'04_SCOPE_CLASSIFICATION'!A21</f>
        <v/>
      </c>
      <c r="C292" s="8">
        <f>'04_SCOPE_CLASSIFICATION'!B21</f>
        <v/>
      </c>
      <c r="D292" s="8">
        <f>'04_SCOPE_CLASSIFICATION'!D21</f>
        <v/>
      </c>
      <c r="E292" s="8">
        <f>'04_SCOPE_CLASSIFICATION'!E21</f>
        <v/>
      </c>
      <c r="F292" s="8" t="inlineStr">
        <is>
          <t>AZC-SUP</t>
        </is>
      </c>
      <c r="G292" s="8" t="inlineStr">
        <is>
          <t>AI Supply Chain &amp; Value Chain</t>
        </is>
      </c>
      <c r="H292" s="8">
        <f>IF('04_SCOPE_CLASSIFICATION'!B21="","NOT CONFIGURED",IF('04_SCOPE_CLASSIFICATION'!V21="Required",IF(E292="Parent dossier","REQUIRED — parent dossier",IF(E292="Separate dossier","REQUIRED — separate object",IF(E292="Component-scoped controls","REQUIRED — component-scoped",IF(E292="Shared parent controls","SHARED — parent dossier",IF(E292="Not separately assessed","SCREEN / HANDOFF — confirm parent coverage","NEEDS ASSESSMENT — dossier mode"))))),IF('04_SCOPE_CLASSIFICATION'!V21="Screen / handoff","SCREEN / HANDOFF",IF('04_SCOPE_CLASSIFICATION'!V21="Needs assessment","NEEDS ASSESSMENT","NOT APPLICABLE"))))</f>
        <v/>
      </c>
      <c r="I292" s="8" t="inlineStr">
        <is>
          <t>Articles 22–25/value-chain route.</t>
        </is>
      </c>
      <c r="J292" s="8" t="inlineStr">
        <is>
          <t>Articles 22–25</t>
        </is>
      </c>
      <c r="K292" s="8" t="inlineStr">
        <is>
          <t>AZComply_AI_Supply_Chain_Value_Chain_Control_Workbook_2026-09-05.xlsx</t>
        </is>
      </c>
      <c r="L292" s="131" t="str"/>
      <c r="M292" s="131" t="inlineStr">
        <is>
          <t>Not started</t>
        </is>
      </c>
      <c r="N292" s="131" t="str"/>
      <c r="O292" s="131" t="str"/>
      <c r="P292" s="131" t="n"/>
      <c r="Q292" s="131" t="n"/>
      <c r="R292" s="136">
        <f>IF(B292="","",IF(OR(LEFT(H292,8)="REQUIRED",LEFT(H292,6)="SHARED"),IF(L292="","MISSING — pack instance ID",IF(P292="","MISSING — pack instance reference",IF(OR(H292="REQUIRED — component-scoped",LEFT(H292,6)="SHARED"),IF(Q292="","MISSING — explicit covered-object list",IF(ISNUMBER(SEARCH(B292,Q292)),"COVERED — exact shared/component route","MISSING — object not named in covered-object list")),IF(COUNTIF($L$5:$L$2000,L292)&gt;1,"BLOCK — duplicate instance ID on non-shared route","COVERED — exact route")))),IF(OR(LEFT(H292,18)="SCREEN / HANDOFF",LEFT(H292,11)="CONDITIONAL",LEFT(H292,5)="BLOCK"),"HANDOFF / CONDITIONAL — no instance coverage claim",IF(LEFT(H292,16)="NEEDS ASSESSMENT","NEEDS ASSESSMENT","N/A"))))</f>
        <v/>
      </c>
      <c r="S292" s="136">
        <f>IF(OR(B292="",F292=""),"",B292&amp;"|"&amp;F292)</f>
        <v/>
      </c>
    </row>
    <row r="293">
      <c r="A293" s="8" t="inlineStr">
        <is>
          <t>GR-0289</t>
        </is>
      </c>
      <c r="B293" s="8">
        <f>'04_SCOPE_CLASSIFICATION'!A21</f>
        <v/>
      </c>
      <c r="C293" s="8">
        <f>'04_SCOPE_CLASSIFICATION'!B21</f>
        <v/>
      </c>
      <c r="D293" s="8">
        <f>'04_SCOPE_CLASSIFICATION'!D21</f>
        <v/>
      </c>
      <c r="E293" s="8">
        <f>'04_SCOPE_CLASSIFICATION'!E21</f>
        <v/>
      </c>
      <c r="F293" s="8" t="inlineStr">
        <is>
          <t>AZC-GPAI</t>
        </is>
      </c>
      <c r="G293" s="8" t="inlineStr">
        <is>
          <t>GPAI Model Compliance</t>
        </is>
      </c>
      <c r="H293" s="8">
        <f>IF('04_SCOPE_CLASSIFICATION'!B21="","NOT CONFIGURED",IF(OR('04_SCOPE_CLASSIFICATION'!U21="Ordinary GPAI provider",'04_SCOPE_CLASSIFICATION'!U21="Systemic-risk GPAI provider"),IF('04_SCOPE_CLASSIFICATION'!H21="Yes",IF(E293="Parent dossier","REQUIRED — parent dossier",IF(E293="Separate dossier","REQUIRED — separate object",IF(E293="Component-scoped controls","REQUIRED — component-scoped",IF(E293="Shared parent controls","SHARED — parent dossier",IF(E293="Not separately assessed","SCREEN / HANDOFF — confirm parent coverage","NEEDS ASSESSMENT — dossier mode"))))),"SCREEN / HANDOFF — external GPAI provider obligations"),IF('04_SCOPE_CLASSIFICATION'!U21="GPAI model used / external provider handoff","SCREEN / HANDOFF — model-provider evidence",IF('04_SCOPE_CLASSIFICATION'!U21="Needs assessment","NEEDS ASSESSMENT","NOT APPLICABLE"))))</f>
        <v/>
      </c>
      <c r="I293" s="8" t="inlineStr">
        <is>
          <t>GPAI provider vs downstream handoff.</t>
        </is>
      </c>
      <c r="J293" s="8" t="inlineStr">
        <is>
          <t>Articles 51–55</t>
        </is>
      </c>
      <c r="K293" s="8" t="inlineStr">
        <is>
          <t>AZComply_GPAI_Model_Compliance_Control_Workbook_2026-09-05.xlsx</t>
        </is>
      </c>
      <c r="L293" s="131" t="str"/>
      <c r="M293" s="131" t="inlineStr">
        <is>
          <t>Not started</t>
        </is>
      </c>
      <c r="N293" s="131" t="str"/>
      <c r="O293" s="131" t="str"/>
      <c r="P293" s="131" t="n"/>
      <c r="Q293" s="131" t="n"/>
      <c r="R293" s="136">
        <f>IF(B293="","",IF(OR(LEFT(H293,8)="REQUIRED",LEFT(H293,6)="SHARED"),IF(L293="","MISSING — pack instance ID",IF(P293="","MISSING — pack instance reference",IF(OR(H293="REQUIRED — component-scoped",LEFT(H293,6)="SHARED"),IF(Q293="","MISSING — explicit covered-object list",IF(ISNUMBER(SEARCH(B293,Q293)),"COVERED — exact shared/component route","MISSING — object not named in covered-object list")),IF(COUNTIF($L$5:$L$2000,L293)&gt;1,"BLOCK — duplicate instance ID on non-shared route","COVERED — exact route")))),IF(OR(LEFT(H293,18)="SCREEN / HANDOFF",LEFT(H293,11)="CONDITIONAL",LEFT(H293,5)="BLOCK"),"HANDOFF / CONDITIONAL — no instance coverage claim",IF(LEFT(H293,16)="NEEDS ASSESSMENT","NEEDS ASSESSMENT","N/A"))))</f>
        <v/>
      </c>
      <c r="S293" s="136">
        <f>IF(OR(B293="",F293=""),"",B293&amp;"|"&amp;F293)</f>
        <v/>
      </c>
    </row>
    <row r="294">
      <c r="A294" s="8" t="inlineStr">
        <is>
          <t>GR-0290</t>
        </is>
      </c>
      <c r="B294" s="8">
        <f>'04_SCOPE_CLASSIFICATION'!A22</f>
        <v/>
      </c>
      <c r="C294" s="8">
        <f>'04_SCOPE_CLASSIFICATION'!B22</f>
        <v/>
      </c>
      <c r="D294" s="8">
        <f>'04_SCOPE_CLASSIFICATION'!D22</f>
        <v/>
      </c>
      <c r="E294" s="8">
        <f>'04_SCOPE_CLASSIFICATION'!E22</f>
        <v/>
      </c>
      <c r="F294" s="8" t="inlineStr">
        <is>
          <t>AZC-CLS</t>
        </is>
      </c>
      <c r="G294" s="8" t="inlineStr">
        <is>
          <t>AI System Classification Decision</t>
        </is>
      </c>
      <c r="H294" s="8">
        <f>IF('04_SCOPE_CLASSIFICATION'!B22="","NOT CONFIGURED",IF('04_SCOPE_CLASSIFICATION'!D22="Needs assessment","NEEDS ASSESSMENT — regulatory object status",IF(OR('04_SCOPE_CLASSIFICATION'!D22="Separate AI system",'04_SCOPE_CLASSIFICATION'!D22="GPAI model"),IF(E294="Parent dossier","REQUIRED — parent dossier",IF(E294="Separate dossier","REQUIRED — separate object",IF(E294="Component-scoped controls","REQUIRED — component-scoped",IF(E294="Shared parent controls","SHARED — parent dossier",IF(E294="Not separately assessed","SCREEN / HANDOFF — confirm parent coverage","NEEDS ASSESSMENT — dossier mode"))))),IF('04_SCOPE_CLASSIFICATION'!D22="AI component within parent","SCREEN / HANDOFF — classify component within parent context",IF('04_SCOPE_CLASSIFICATION'!D22="Non-AI component","NOT APPLICABLE","NEEDS ASSESSMENT")))))</f>
        <v/>
      </c>
      <c r="I294" s="8" t="inlineStr">
        <is>
          <t>Classification/scope screen for each material object.</t>
        </is>
      </c>
      <c r="J294" s="8" t="inlineStr">
        <is>
          <t>Art.2/3/5/6; Annex I/III</t>
        </is>
      </c>
      <c r="K294" s="8" t="inlineStr">
        <is>
          <t>AZComply_AI_System_Classification_Decision_Workbook_UPDATED_2026-09-04.xlsx</t>
        </is>
      </c>
      <c r="L294" s="131" t="str"/>
      <c r="M294" s="131" t="inlineStr">
        <is>
          <t>Not started</t>
        </is>
      </c>
      <c r="N294" s="131" t="str"/>
      <c r="O294" s="131" t="str"/>
      <c r="P294" s="131" t="n"/>
      <c r="Q294" s="131" t="n"/>
      <c r="R294" s="136">
        <f>IF(B294="","",IF(OR(LEFT(H294,8)="REQUIRED",LEFT(H294,6)="SHARED"),IF(L294="","MISSING — pack instance ID",IF(P294="","MISSING — pack instance reference",IF(OR(H294="REQUIRED — component-scoped",LEFT(H294,6)="SHARED"),IF(Q294="","MISSING — explicit covered-object list",IF(ISNUMBER(SEARCH(B294,Q294)),"COVERED — exact shared/component route","MISSING — object not named in covered-object list")),IF(COUNTIF($L$5:$L$2000,L294)&gt;1,"BLOCK — duplicate instance ID on non-shared route","COVERED — exact route")))),IF(OR(LEFT(H294,18)="SCREEN / HANDOFF",LEFT(H294,11)="CONDITIONAL",LEFT(H294,5)="BLOCK"),"HANDOFF / CONDITIONAL — no instance coverage claim",IF(LEFT(H294,16)="NEEDS ASSESSMENT","NEEDS ASSESSMENT","N/A"))))</f>
        <v/>
      </c>
      <c r="S294" s="136">
        <f>IF(OR(B294="",F294=""),"",B294&amp;"|"&amp;F294)</f>
        <v/>
      </c>
    </row>
    <row r="295">
      <c r="A295" s="8" t="inlineStr">
        <is>
          <t>GR-0291</t>
        </is>
      </c>
      <c r="B295" s="8">
        <f>'04_SCOPE_CLASSIFICATION'!A22</f>
        <v/>
      </c>
      <c r="C295" s="8">
        <f>'04_SCOPE_CLASSIFICATION'!B22</f>
        <v/>
      </c>
      <c r="D295" s="8">
        <f>'04_SCOPE_CLASSIFICATION'!D22</f>
        <v/>
      </c>
      <c r="E295" s="8">
        <f>'04_SCOPE_CLASSIFICATION'!E22</f>
        <v/>
      </c>
      <c r="F295" s="8" t="inlineStr">
        <is>
          <t>AZC-A5</t>
        </is>
      </c>
      <c r="G295" s="8" t="inlineStr">
        <is>
          <t>Article 5 Prohibited Practices</t>
        </is>
      </c>
      <c r="H295" s="8">
        <f>IF('04_SCOPE_CLASSIFICATION'!B22="","NOT CONFIGURED",IF('04_SCOPE_CLASSIFICATION'!F22="No","NOT APPLICABLE — not AI system",IF('04_SCOPE_CLASSIFICATION'!N22="Needs assessment","NEEDS ASSESSMENT — Article 5 screen",IF(OR('04_SCOPE_CLASSIFICATION'!N22="Potential prohibited-practice route",'04_SCOPE_CLASSIFICATION'!N22="Future Article 5 transition route"),"BLOCK / HANDOFF — Article 5 route",IF('04_SCOPE_CLASSIFICATION'!N22="No current Article 5 trigger","SCREEN COMPLETE — no current trigger","NOT APPLICABLE")))))</f>
        <v/>
      </c>
      <c r="I295" s="8" t="inlineStr">
        <is>
          <t>Article 5 gate; component positive route escalates to parent.</t>
        </is>
      </c>
      <c r="J295" s="8" t="inlineStr">
        <is>
          <t>Article 5</t>
        </is>
      </c>
      <c r="K295" s="8" t="inlineStr">
        <is>
          <t>AZComply_Article5_Prohibited_Practices_Control_Workbook_2026-09-04.xlsx</t>
        </is>
      </c>
      <c r="L295" s="131" t="str"/>
      <c r="M295" s="131" t="inlineStr">
        <is>
          <t>Not started</t>
        </is>
      </c>
      <c r="N295" s="131" t="str"/>
      <c r="O295" s="131" t="str"/>
      <c r="P295" s="131" t="n"/>
      <c r="Q295" s="131" t="n"/>
      <c r="R295" s="136">
        <f>IF(B295="","",IF(OR(LEFT(H295,8)="REQUIRED",LEFT(H295,6)="SHARED"),IF(L295="","MISSING — pack instance ID",IF(P295="","MISSING — pack instance reference",IF(OR(H295="REQUIRED — component-scoped",LEFT(H295,6)="SHARED"),IF(Q295="","MISSING — explicit covered-object list",IF(ISNUMBER(SEARCH(B295,Q295)),"COVERED — exact shared/component route","MISSING — object not named in covered-object list")),IF(COUNTIF($L$5:$L$2000,L295)&gt;1,"BLOCK — duplicate instance ID on non-shared route","COVERED — exact route")))),IF(OR(LEFT(H295,18)="SCREEN / HANDOFF",LEFT(H295,11)="CONDITIONAL",LEFT(H295,5)="BLOCK"),"HANDOFF / CONDITIONAL — no instance coverage claim",IF(LEFT(H295,16)="NEEDS ASSESSMENT","NEEDS ASSESSMENT","N/A"))))</f>
        <v/>
      </c>
      <c r="S295" s="136">
        <f>IF(OR(B295="",F295=""),"",B295&amp;"|"&amp;F295)</f>
        <v/>
      </c>
    </row>
    <row r="296">
      <c r="A296" s="8" t="inlineStr">
        <is>
          <t>GR-0292</t>
        </is>
      </c>
      <c r="B296" s="8">
        <f>'04_SCOPE_CLASSIFICATION'!A22</f>
        <v/>
      </c>
      <c r="C296" s="8">
        <f>'04_SCOPE_CLASSIFICATION'!B22</f>
        <v/>
      </c>
      <c r="D296" s="8">
        <f>'04_SCOPE_CLASSIFICATION'!D22</f>
        <v/>
      </c>
      <c r="E296" s="8">
        <f>'04_SCOPE_CLASSIFICATION'!E22</f>
        <v/>
      </c>
      <c r="F296" s="8" t="inlineStr">
        <is>
          <t>AZC-TRANS</t>
        </is>
      </c>
      <c r="G296" s="8" t="inlineStr">
        <is>
          <t>Transparency &amp; Information</t>
        </is>
      </c>
      <c r="H296" s="8">
        <f>IF('04_SCOPE_CLASSIFICATION'!B22="","NOT CONFIGURED",IF(OR('04_SCOPE_CLASSIFICATION'!R22="Required",AND(OR('04_SCOPE_CLASSIFICATION'!O22="High-risk — Annex III",'04_SCOPE_CLASSIFICATION'!O22="High-risk — Annex I"),'04_SCOPE_CLASSIFICATION'!H22="Yes")),IF(E296="Parent dossier","REQUIRED — parent dossier",IF(E296="Separate dossier","REQUIRED — separate object",IF(E296="Component-scoped controls","REQUIRED — component-scoped",IF(E296="Shared parent controls","SHARED — parent dossier",IF(E296="Not separately assessed","SCREEN / HANDOFF — confirm parent coverage","NEEDS ASSESSMENT — dossier mode"))))),IF(AND(OR('04_SCOPE_CLASSIFICATION'!O22="High-risk — Annex III",'04_SCOPE_CLASSIFICATION'!O22="High-risk — Annex I"),'04_SCOPE_CLASSIFICATION'!I22="Yes",'04_SCOPE_CLASSIFICATION'!H22&lt;&gt;"Yes"),"SCREEN / HANDOFF — obtain provider Article 13 information",IF(OR('04_SCOPE_CLASSIFICATION'!R22="Needs assessment",'04_SCOPE_CLASSIFICATION'!O22="Needs assessment"),"NEEDS ASSESSMENT",IF('04_SCOPE_CLASSIFICATION'!R22="Potential exception / reduced disclosure","CONDITIONAL — exception / reduced disclosure evidence","NOT APPLICABLE")))))</f>
        <v/>
      </c>
      <c r="I296" s="8" t="inlineStr">
        <is>
          <t>Article 13 provider info + Article 50 transparency.</t>
        </is>
      </c>
      <c r="J296" s="8" t="inlineStr">
        <is>
          <t>Articles 13,50</t>
        </is>
      </c>
      <c r="K296" s="8" t="inlineStr">
        <is>
          <t>AZComply_Transparency_Information_Control_Workbook_2026-09-05.xlsx</t>
        </is>
      </c>
      <c r="L296" s="131" t="str"/>
      <c r="M296" s="131" t="inlineStr">
        <is>
          <t>Not started</t>
        </is>
      </c>
      <c r="N296" s="131" t="str"/>
      <c r="O296" s="131" t="str"/>
      <c r="P296" s="131" t="n"/>
      <c r="Q296" s="131" t="n"/>
      <c r="R296" s="136">
        <f>IF(B296="","",IF(OR(LEFT(H296,8)="REQUIRED",LEFT(H296,6)="SHARED"),IF(L296="","MISSING — pack instance ID",IF(P296="","MISSING — pack instance reference",IF(OR(H296="REQUIRED — component-scoped",LEFT(H296,6)="SHARED"),IF(Q296="","MISSING — explicit covered-object list",IF(ISNUMBER(SEARCH(B296,Q296)),"COVERED — exact shared/component route","MISSING — object not named in covered-object list")),IF(COUNTIF($L$5:$L$2000,L296)&gt;1,"BLOCK — duplicate instance ID on non-shared route","COVERED — exact route")))),IF(OR(LEFT(H296,18)="SCREEN / HANDOFF",LEFT(H296,11)="CONDITIONAL",LEFT(H296,5)="BLOCK"),"HANDOFF / CONDITIONAL — no instance coverage claim",IF(LEFT(H296,16)="NEEDS ASSESSMENT","NEEDS ASSESSMENT","N/A"))))</f>
        <v/>
      </c>
      <c r="S296" s="136">
        <f>IF(OR(B296="",F296=""),"",B296&amp;"|"&amp;F296)</f>
        <v/>
      </c>
    </row>
    <row r="297">
      <c r="A297" s="8" t="inlineStr">
        <is>
          <t>GR-0293</t>
        </is>
      </c>
      <c r="B297" s="8">
        <f>'04_SCOPE_CLASSIFICATION'!A22</f>
        <v/>
      </c>
      <c r="C297" s="8">
        <f>'04_SCOPE_CLASSIFICATION'!B22</f>
        <v/>
      </c>
      <c r="D297" s="8">
        <f>'04_SCOPE_CLASSIFICATION'!D22</f>
        <v/>
      </c>
      <c r="E297" s="8">
        <f>'04_SCOPE_CLASSIFICATION'!E22</f>
        <v/>
      </c>
      <c r="F297" s="8" t="inlineStr">
        <is>
          <t>AZC-DEP</t>
        </is>
      </c>
      <c r="G297" s="8" t="inlineStr">
        <is>
          <t>Deployer Obligations</t>
        </is>
      </c>
      <c r="H297" s="8">
        <f>IF('04_SCOPE_CLASSIFICATION'!B22="","NOT CONFIGURED",IF(AND('04_SCOPE_CLASSIFICATION'!I22="Yes",OR('04_SCOPE_CLASSIFICATION'!O22="High-risk — Annex III",'04_SCOPE_CLASSIFICATION'!O22="High-risk — Annex I")),IF(E297="Parent dossier","REQUIRED — parent dossier",IF(E297="Separate dossier","REQUIRED — separate object",IF(E297="Component-scoped controls","REQUIRED — component-scoped",IF(E297="Shared parent controls","SHARED — parent dossier",IF(E297="Not separately assessed","SCREEN / HANDOFF — confirm parent coverage","NEEDS ASSESSMENT — dossier mode"))))),IF(OR('04_SCOPE_CLASSIFICATION'!I22="Needs assessment",'04_SCOPE_CLASSIFICATION'!O22="Needs assessment"),"NEEDS ASSESSMENT","NOT APPLICABLE")))</f>
        <v/>
      </c>
      <c r="I297" s="8" t="inlineStr">
        <is>
          <t>High-risk deployer duties.</t>
        </is>
      </c>
      <c r="J297" s="8" t="inlineStr">
        <is>
          <t>Article 26</t>
        </is>
      </c>
      <c r="K297" s="8" t="inlineStr">
        <is>
          <t>AZComply_Deployer_Obligations_Control_Workbook_2026-09-04.xlsx</t>
        </is>
      </c>
      <c r="L297" s="131" t="str"/>
      <c r="M297" s="131" t="inlineStr">
        <is>
          <t>Not started</t>
        </is>
      </c>
      <c r="N297" s="131" t="str"/>
      <c r="O297" s="131" t="str"/>
      <c r="P297" s="131" t="n"/>
      <c r="Q297" s="131" t="n"/>
      <c r="R297" s="136">
        <f>IF(B297="","",IF(OR(LEFT(H297,8)="REQUIRED",LEFT(H297,6)="SHARED"),IF(L297="","MISSING — pack instance ID",IF(P297="","MISSING — pack instance reference",IF(OR(H297="REQUIRED — component-scoped",LEFT(H297,6)="SHARED"),IF(Q297="","MISSING — explicit covered-object list",IF(ISNUMBER(SEARCH(B297,Q297)),"COVERED — exact shared/component route","MISSING — object not named in covered-object list")),IF(COUNTIF($L$5:$L$2000,L297)&gt;1,"BLOCK — duplicate instance ID on non-shared route","COVERED — exact route")))),IF(OR(LEFT(H297,18)="SCREEN / HANDOFF",LEFT(H297,11)="CONDITIONAL",LEFT(H297,5)="BLOCK"),"HANDOFF / CONDITIONAL — no instance coverage claim",IF(LEFT(H297,16)="NEEDS ASSESSMENT","NEEDS ASSESSMENT","N/A"))))</f>
        <v/>
      </c>
      <c r="S297" s="136">
        <f>IF(OR(B297="",F297=""),"",B297&amp;"|"&amp;F297)</f>
        <v/>
      </c>
    </row>
    <row r="298">
      <c r="A298" s="8" t="inlineStr">
        <is>
          <t>GR-0294</t>
        </is>
      </c>
      <c r="B298" s="8">
        <f>'04_SCOPE_CLASSIFICATION'!A22</f>
        <v/>
      </c>
      <c r="C298" s="8">
        <f>'04_SCOPE_CLASSIFICATION'!B22</f>
        <v/>
      </c>
      <c r="D298" s="8">
        <f>'04_SCOPE_CLASSIFICATION'!D22</f>
        <v/>
      </c>
      <c r="E298" s="8">
        <f>'04_SCOPE_CLASSIFICATION'!E22</f>
        <v/>
      </c>
      <c r="F298" s="8" t="inlineStr">
        <is>
          <t>AZC-HO</t>
        </is>
      </c>
      <c r="G298" s="8" t="inlineStr">
        <is>
          <t>Human Oversight</t>
        </is>
      </c>
      <c r="H298" s="8">
        <f>IF('04_SCOPE_CLASSIFICATION'!B22="","NOT CONFIGURED",IF(AND(OR('04_SCOPE_CLASSIFICATION'!O22="High-risk — Annex III",'04_SCOPE_CLASSIFICATION'!O22="High-risk — Annex I"),OR('04_SCOPE_CLASSIFICATION'!H22="Yes",'04_SCOPE_CLASSIFICATION'!I22="Yes")),IF(E298="Parent dossier","REQUIRED — parent dossier",IF(E298="Separate dossier","REQUIRED — separate object",IF(E298="Component-scoped controls","REQUIRED — component-scoped",IF(E298="Shared parent controls","SHARED — parent dossier",IF(E298="Not separately assessed","SCREEN / HANDOFF — confirm parent coverage","NEEDS ASSESSMENT — dossier mode"))))),IF('04_SCOPE_CLASSIFICATION'!O22="Needs assessment","NEEDS ASSESSMENT","NOT APPLICABLE")))</f>
        <v/>
      </c>
      <c r="I298" s="8" t="inlineStr">
        <is>
          <t>High-risk provider/deployer human oversight.</t>
        </is>
      </c>
      <c r="J298" s="8" t="inlineStr">
        <is>
          <t>Articles 14,26(2)</t>
        </is>
      </c>
      <c r="K298" s="8" t="inlineStr">
        <is>
          <t>AZComply_Human_Oversight_Control_Workbook_2026-09-04.xlsx</t>
        </is>
      </c>
      <c r="L298" s="131" t="str"/>
      <c r="M298" s="131" t="inlineStr">
        <is>
          <t>Not started</t>
        </is>
      </c>
      <c r="N298" s="131" t="str"/>
      <c r="O298" s="131" t="str"/>
      <c r="P298" s="131" t="n"/>
      <c r="Q298" s="131" t="n"/>
      <c r="R298" s="136">
        <f>IF(B298="","",IF(OR(LEFT(H298,8)="REQUIRED",LEFT(H298,6)="SHARED"),IF(L298="","MISSING — pack instance ID",IF(P298="","MISSING — pack instance reference",IF(OR(H298="REQUIRED — component-scoped",LEFT(H298,6)="SHARED"),IF(Q298="","MISSING — explicit covered-object list",IF(ISNUMBER(SEARCH(B298,Q298)),"COVERED — exact shared/component route","MISSING — object not named in covered-object list")),IF(COUNTIF($L$5:$L$2000,L298)&gt;1,"BLOCK — duplicate instance ID on non-shared route","COVERED — exact route")))),IF(OR(LEFT(H298,18)="SCREEN / HANDOFF",LEFT(H298,11)="CONDITIONAL",LEFT(H298,5)="BLOCK"),"HANDOFF / CONDITIONAL — no instance coverage claim",IF(LEFT(H298,16)="NEEDS ASSESSMENT","NEEDS ASSESSMENT","N/A"))))</f>
        <v/>
      </c>
      <c r="S298" s="136">
        <f>IF(OR(B298="",F298=""),"",B298&amp;"|"&amp;F298)</f>
        <v/>
      </c>
    </row>
    <row r="299">
      <c r="A299" s="8" t="inlineStr">
        <is>
          <t>GR-0295</t>
        </is>
      </c>
      <c r="B299" s="8">
        <f>'04_SCOPE_CLASSIFICATION'!A22</f>
        <v/>
      </c>
      <c r="C299" s="8">
        <f>'04_SCOPE_CLASSIFICATION'!B22</f>
        <v/>
      </c>
      <c r="D299" s="8">
        <f>'04_SCOPE_CLASSIFICATION'!D22</f>
        <v/>
      </c>
      <c r="E299" s="8">
        <f>'04_SCOPE_CLASSIFICATION'!E22</f>
        <v/>
      </c>
      <c r="F299" s="8" t="inlineStr">
        <is>
          <t>AZC-RISK</t>
        </is>
      </c>
      <c r="G299" s="8" t="inlineStr">
        <is>
          <t>Risk Management System</t>
        </is>
      </c>
      <c r="H299" s="8">
        <f>IF('04_SCOPE_CLASSIFICATION'!B22="","NOT CONFIGURED",IF(OR('04_SCOPE_CLASSIFICATION'!O22="High-risk — Annex III",'04_SCOPE_CLASSIFICATION'!O22="High-risk — Annex I"),IF('04_SCOPE_CLASSIFICATION'!H22="Yes",IF(E299="Parent dossier","REQUIRED — parent dossier",IF(E299="Separate dossier","REQUIRED — separate object",IF(E299="Component-scoped controls","REQUIRED — component-scoped",IF(E299="Shared parent controls","SHARED — parent dossier",IF(E299="Not separately assessed","SCREEN / HANDOFF — confirm parent coverage","NEEDS ASSESSMENT — dossier mode"))))),IF('04_SCOPE_CLASSIFICATION'!I22="Yes","SCREEN / HANDOFF — provider-side evidence required",IF('04_SCOPE_CLASSIFICATION'!H22="Needs assessment","NEEDS ASSESSMENT — provider role","SCREEN / HANDOFF — identify responsible provider"))),IF('04_SCOPE_CLASSIFICATION'!O22="Needs assessment","NEEDS ASSESSMENT","NOT APPLICABLE")))</f>
        <v/>
      </c>
      <c r="I299" s="8" t="inlineStr">
        <is>
          <t>Provider-side high-risk pack; deployer uses handoff/provider evidence.</t>
        </is>
      </c>
      <c r="J299" s="8" t="inlineStr">
        <is>
          <t>Article 9</t>
        </is>
      </c>
      <c r="K299" s="8" t="inlineStr">
        <is>
          <t>AZComply_Risk_Management_System_Control_Workbook_2026-09-04.xlsx</t>
        </is>
      </c>
      <c r="L299" s="131" t="str"/>
      <c r="M299" s="131" t="inlineStr">
        <is>
          <t>Not started</t>
        </is>
      </c>
      <c r="N299" s="131" t="str"/>
      <c r="O299" s="131" t="str"/>
      <c r="P299" s="131" t="n"/>
      <c r="Q299" s="131" t="n"/>
      <c r="R299" s="136">
        <f>IF(B299="","",IF(OR(LEFT(H299,8)="REQUIRED",LEFT(H299,6)="SHARED"),IF(L299="","MISSING — pack instance ID",IF(P299="","MISSING — pack instance reference",IF(OR(H299="REQUIRED — component-scoped",LEFT(H299,6)="SHARED"),IF(Q299="","MISSING — explicit covered-object list",IF(ISNUMBER(SEARCH(B299,Q299)),"COVERED — exact shared/component route","MISSING — object not named in covered-object list")),IF(COUNTIF($L$5:$L$2000,L299)&gt;1,"BLOCK — duplicate instance ID on non-shared route","COVERED — exact route")))),IF(OR(LEFT(H299,18)="SCREEN / HANDOFF",LEFT(H299,11)="CONDITIONAL",LEFT(H299,5)="BLOCK"),"HANDOFF / CONDITIONAL — no instance coverage claim",IF(LEFT(H299,16)="NEEDS ASSESSMENT","NEEDS ASSESSMENT","N/A"))))</f>
        <v/>
      </c>
      <c r="S299" s="136">
        <f>IF(OR(B299="",F299=""),"",B299&amp;"|"&amp;F299)</f>
        <v/>
      </c>
    </row>
    <row r="300">
      <c r="A300" s="8" t="inlineStr">
        <is>
          <t>GR-0296</t>
        </is>
      </c>
      <c r="B300" s="8">
        <f>'04_SCOPE_CLASSIFICATION'!A22</f>
        <v/>
      </c>
      <c r="C300" s="8">
        <f>'04_SCOPE_CLASSIFICATION'!B22</f>
        <v/>
      </c>
      <c r="D300" s="8">
        <f>'04_SCOPE_CLASSIFICATION'!D22</f>
        <v/>
      </c>
      <c r="E300" s="8">
        <f>'04_SCOPE_CLASSIFICATION'!E22</f>
        <v/>
      </c>
      <c r="F300" s="8" t="inlineStr">
        <is>
          <t>AZC-DATA</t>
        </is>
      </c>
      <c r="G300" s="8" t="inlineStr">
        <is>
          <t>Data Governance</t>
        </is>
      </c>
      <c r="H300" s="8">
        <f>IF('04_SCOPE_CLASSIFICATION'!B22="","NOT CONFIGURED",IF(OR('04_SCOPE_CLASSIFICATION'!O22="High-risk — Annex III",'04_SCOPE_CLASSIFICATION'!O22="High-risk — Annex I"),IF('04_SCOPE_CLASSIFICATION'!H22="Yes",IF(E300="Parent dossier","REQUIRED — parent dossier",IF(E300="Separate dossier","REQUIRED — separate object",IF(E300="Component-scoped controls","REQUIRED — component-scoped",IF(E300="Shared parent controls","SHARED — parent dossier",IF(E300="Not separately assessed","SCREEN / HANDOFF — confirm parent coverage","NEEDS ASSESSMENT — dossier mode"))))),IF('04_SCOPE_CLASSIFICATION'!I22="Yes","SCREEN / HANDOFF — provider-side evidence required",IF('04_SCOPE_CLASSIFICATION'!H22="Needs assessment","NEEDS ASSESSMENT — provider role","SCREEN / HANDOFF — identify responsible provider"))),IF('04_SCOPE_CLASSIFICATION'!O22="Needs assessment","NEEDS ASSESSMENT","NOT APPLICABLE")))</f>
        <v/>
      </c>
      <c r="I300" s="8" t="inlineStr">
        <is>
          <t>Provider-side high-risk pack; deployer uses handoff/provider evidence.</t>
        </is>
      </c>
      <c r="J300" s="8" t="inlineStr">
        <is>
          <t>Article 10</t>
        </is>
      </c>
      <c r="K300" s="8" t="inlineStr">
        <is>
          <t>AZComply_Data_Governance_Control_Workbook_2026-09-04.xlsx</t>
        </is>
      </c>
      <c r="L300" s="131" t="str"/>
      <c r="M300" s="131" t="inlineStr">
        <is>
          <t>Not started</t>
        </is>
      </c>
      <c r="N300" s="131" t="str"/>
      <c r="O300" s="131" t="str"/>
      <c r="P300" s="131" t="n"/>
      <c r="Q300" s="131" t="n"/>
      <c r="R300" s="136">
        <f>IF(B300="","",IF(OR(LEFT(H300,8)="REQUIRED",LEFT(H300,6)="SHARED"),IF(L300="","MISSING — pack instance ID",IF(P300="","MISSING — pack instance reference",IF(OR(H300="REQUIRED — component-scoped",LEFT(H300,6)="SHARED"),IF(Q300="","MISSING — explicit covered-object list",IF(ISNUMBER(SEARCH(B300,Q300)),"COVERED — exact shared/component route","MISSING — object not named in covered-object list")),IF(COUNTIF($L$5:$L$2000,L300)&gt;1,"BLOCK — duplicate instance ID on non-shared route","COVERED — exact route")))),IF(OR(LEFT(H300,18)="SCREEN / HANDOFF",LEFT(H300,11)="CONDITIONAL",LEFT(H300,5)="BLOCK"),"HANDOFF / CONDITIONAL — no instance coverage claim",IF(LEFT(H300,16)="NEEDS ASSESSMENT","NEEDS ASSESSMENT","N/A"))))</f>
        <v/>
      </c>
      <c r="S300" s="136">
        <f>IF(OR(B300="",F300=""),"",B300&amp;"|"&amp;F300)</f>
        <v/>
      </c>
    </row>
    <row r="301">
      <c r="A301" s="8" t="inlineStr">
        <is>
          <t>GR-0297</t>
        </is>
      </c>
      <c r="B301" s="8">
        <f>'04_SCOPE_CLASSIFICATION'!A22</f>
        <v/>
      </c>
      <c r="C301" s="8">
        <f>'04_SCOPE_CLASSIFICATION'!B22</f>
        <v/>
      </c>
      <c r="D301" s="8">
        <f>'04_SCOPE_CLASSIFICATION'!D22</f>
        <v/>
      </c>
      <c r="E301" s="8">
        <f>'04_SCOPE_CLASSIFICATION'!E22</f>
        <v/>
      </c>
      <c r="F301" s="8" t="inlineStr">
        <is>
          <t>AZC-TECH</t>
        </is>
      </c>
      <c r="G301" s="8" t="inlineStr">
        <is>
          <t>Technical Documentation</t>
        </is>
      </c>
      <c r="H301" s="8">
        <f>IF('04_SCOPE_CLASSIFICATION'!B22="","NOT CONFIGURED",IF(OR('04_SCOPE_CLASSIFICATION'!O22="High-risk — Annex III",'04_SCOPE_CLASSIFICATION'!O22="High-risk — Annex I"),IF('04_SCOPE_CLASSIFICATION'!H22="Yes",IF(E301="Parent dossier","REQUIRED — parent dossier",IF(E301="Separate dossier","REQUIRED — separate object",IF(E301="Component-scoped controls","REQUIRED — component-scoped",IF(E301="Shared parent controls","SHARED — parent dossier",IF(E301="Not separately assessed","SCREEN / HANDOFF — confirm parent coverage","NEEDS ASSESSMENT — dossier mode"))))),IF('04_SCOPE_CLASSIFICATION'!I22="Yes","SCREEN / HANDOFF — provider-side evidence required",IF('04_SCOPE_CLASSIFICATION'!H22="Needs assessment","NEEDS ASSESSMENT — provider role","SCREEN / HANDOFF — identify responsible provider"))),IF('04_SCOPE_CLASSIFICATION'!O22="Needs assessment","NEEDS ASSESSMENT","NOT APPLICABLE")))</f>
        <v/>
      </c>
      <c r="I301" s="8" t="inlineStr">
        <is>
          <t>Provider-side high-risk pack; deployer uses handoff/provider evidence.</t>
        </is>
      </c>
      <c r="J301" s="8" t="inlineStr">
        <is>
          <t>Article 11 / Annex IV</t>
        </is>
      </c>
      <c r="K301" s="8" t="inlineStr">
        <is>
          <t>AZComply_Technical_Documentation_Control_Workbook_2026-09-04.xlsx</t>
        </is>
      </c>
      <c r="L301" s="131" t="str"/>
      <c r="M301" s="131" t="inlineStr">
        <is>
          <t>Not started</t>
        </is>
      </c>
      <c r="N301" s="131" t="str"/>
      <c r="O301" s="131" t="str"/>
      <c r="P301" s="131" t="n"/>
      <c r="Q301" s="131" t="n"/>
      <c r="R301" s="136">
        <f>IF(B301="","",IF(OR(LEFT(H301,8)="REQUIRED",LEFT(H301,6)="SHARED"),IF(L301="","MISSING — pack instance ID",IF(P301="","MISSING — pack instance reference",IF(OR(H301="REQUIRED — component-scoped",LEFT(H301,6)="SHARED"),IF(Q301="","MISSING — explicit covered-object list",IF(ISNUMBER(SEARCH(B301,Q301)),"COVERED — exact shared/component route","MISSING — object not named in covered-object list")),IF(COUNTIF($L$5:$L$2000,L301)&gt;1,"BLOCK — duplicate instance ID on non-shared route","COVERED — exact route")))),IF(OR(LEFT(H301,18)="SCREEN / HANDOFF",LEFT(H301,11)="CONDITIONAL",LEFT(H301,5)="BLOCK"),"HANDOFF / CONDITIONAL — no instance coverage claim",IF(LEFT(H301,16)="NEEDS ASSESSMENT","NEEDS ASSESSMENT","N/A"))))</f>
        <v/>
      </c>
      <c r="S301" s="136">
        <f>IF(OR(B301="",F301=""),"",B301&amp;"|"&amp;F301)</f>
        <v/>
      </c>
    </row>
    <row r="302">
      <c r="A302" s="8" t="inlineStr">
        <is>
          <t>GR-0298</t>
        </is>
      </c>
      <c r="B302" s="8">
        <f>'04_SCOPE_CLASSIFICATION'!A22</f>
        <v/>
      </c>
      <c r="C302" s="8">
        <f>'04_SCOPE_CLASSIFICATION'!B22</f>
        <v/>
      </c>
      <c r="D302" s="8">
        <f>'04_SCOPE_CLASSIFICATION'!D22</f>
        <v/>
      </c>
      <c r="E302" s="8">
        <f>'04_SCOPE_CLASSIFICATION'!E22</f>
        <v/>
      </c>
      <c r="F302" s="8" t="inlineStr">
        <is>
          <t>AZC-QMS</t>
        </is>
      </c>
      <c r="G302" s="8" t="inlineStr">
        <is>
          <t>Quality Management System</t>
        </is>
      </c>
      <c r="H302" s="8">
        <f>IF('04_SCOPE_CLASSIFICATION'!B22="","NOT CONFIGURED",IF(OR('04_SCOPE_CLASSIFICATION'!O22="High-risk — Annex III",'04_SCOPE_CLASSIFICATION'!O22="High-risk — Annex I"),IF('04_SCOPE_CLASSIFICATION'!H22="Yes",IF(E302="Parent dossier","REQUIRED — parent dossier",IF(E302="Separate dossier","REQUIRED — separate object",IF(E302="Component-scoped controls","REQUIRED — component-scoped",IF(E302="Shared parent controls","SHARED — parent dossier",IF(E302="Not separately assessed","SCREEN / HANDOFF — confirm parent coverage","NEEDS ASSESSMENT — dossier mode"))))),IF('04_SCOPE_CLASSIFICATION'!I22="Yes","SCREEN / HANDOFF — provider-side evidence required",IF('04_SCOPE_CLASSIFICATION'!H22="Needs assessment","NEEDS ASSESSMENT — provider role","SCREEN / HANDOFF — identify responsible provider"))),IF('04_SCOPE_CLASSIFICATION'!O22="Needs assessment","NEEDS ASSESSMENT","NOT APPLICABLE")))</f>
        <v/>
      </c>
      <c r="I302" s="8" t="inlineStr">
        <is>
          <t>Provider-side high-risk pack; deployer uses handoff/provider evidence.</t>
        </is>
      </c>
      <c r="J302" s="8" t="inlineStr">
        <is>
          <t>Article 17</t>
        </is>
      </c>
      <c r="K302" s="8" t="inlineStr">
        <is>
          <t>AZComply_Quality_Management_System_Control_Workbook_2026-09-04.xlsx</t>
        </is>
      </c>
      <c r="L302" s="131" t="str"/>
      <c r="M302" s="131" t="inlineStr">
        <is>
          <t>Not started</t>
        </is>
      </c>
      <c r="N302" s="131" t="str"/>
      <c r="O302" s="131" t="str"/>
      <c r="P302" s="131" t="n"/>
      <c r="Q302" s="131" t="n"/>
      <c r="R302" s="136">
        <f>IF(B302="","",IF(OR(LEFT(H302,8)="REQUIRED",LEFT(H302,6)="SHARED"),IF(L302="","MISSING — pack instance ID",IF(P302="","MISSING — pack instance reference",IF(OR(H302="REQUIRED — component-scoped",LEFT(H302,6)="SHARED"),IF(Q302="","MISSING — explicit covered-object list",IF(ISNUMBER(SEARCH(B302,Q302)),"COVERED — exact shared/component route","MISSING — object not named in covered-object list")),IF(COUNTIF($L$5:$L$2000,L302)&gt;1,"BLOCK — duplicate instance ID on non-shared route","COVERED — exact route")))),IF(OR(LEFT(H302,18)="SCREEN / HANDOFF",LEFT(H302,11)="CONDITIONAL",LEFT(H302,5)="BLOCK"),"HANDOFF / CONDITIONAL — no instance coverage claim",IF(LEFT(H302,16)="NEEDS ASSESSMENT","NEEDS ASSESSMENT","N/A"))))</f>
        <v/>
      </c>
      <c r="S302" s="136">
        <f>IF(OR(B302="",F302=""),"",B302&amp;"|"&amp;F302)</f>
        <v/>
      </c>
    </row>
    <row r="303">
      <c r="A303" s="8" t="inlineStr">
        <is>
          <t>GR-0299</t>
        </is>
      </c>
      <c r="B303" s="8">
        <f>'04_SCOPE_CLASSIFICATION'!A22</f>
        <v/>
      </c>
      <c r="C303" s="8">
        <f>'04_SCOPE_CLASSIFICATION'!B22</f>
        <v/>
      </c>
      <c r="D303" s="8">
        <f>'04_SCOPE_CLASSIFICATION'!D22</f>
        <v/>
      </c>
      <c r="E303" s="8">
        <f>'04_SCOPE_CLASSIFICATION'!E22</f>
        <v/>
      </c>
      <c r="F303" s="8" t="inlineStr">
        <is>
          <t>AZC-ARS</t>
        </is>
      </c>
      <c r="G303" s="8" t="inlineStr">
        <is>
          <t>Accuracy, Robustness &amp; Cybersecurity</t>
        </is>
      </c>
      <c r="H303" s="8">
        <f>IF('04_SCOPE_CLASSIFICATION'!B22="","NOT CONFIGURED",IF(OR('04_SCOPE_CLASSIFICATION'!O22="High-risk — Annex III",'04_SCOPE_CLASSIFICATION'!O22="High-risk — Annex I"),IF('04_SCOPE_CLASSIFICATION'!H22="Yes",IF(E303="Parent dossier","REQUIRED — parent dossier",IF(E303="Separate dossier","REQUIRED — separate object",IF(E303="Component-scoped controls","REQUIRED — component-scoped",IF(E303="Shared parent controls","SHARED — parent dossier",IF(E303="Not separately assessed","SCREEN / HANDOFF — confirm parent coverage","NEEDS ASSESSMENT — dossier mode"))))),IF('04_SCOPE_CLASSIFICATION'!I22="Yes","SCREEN / HANDOFF — provider-side evidence required",IF('04_SCOPE_CLASSIFICATION'!H22="Needs assessment","NEEDS ASSESSMENT — provider role","SCREEN / HANDOFF — identify responsible provider"))),IF('04_SCOPE_CLASSIFICATION'!O22="Needs assessment","NEEDS ASSESSMENT","NOT APPLICABLE")))</f>
        <v/>
      </c>
      <c r="I303" s="8" t="inlineStr">
        <is>
          <t>Provider-side high-risk pack; deployer uses handoff/provider evidence.</t>
        </is>
      </c>
      <c r="J303" s="8" t="inlineStr">
        <is>
          <t>Article 15</t>
        </is>
      </c>
      <c r="K303" s="8" t="inlineStr">
        <is>
          <t>AZComply_Accuracy_Robustness_Cybersecurity_Control_Workbook_2026-09-04.xlsx</t>
        </is>
      </c>
      <c r="L303" s="131" t="str"/>
      <c r="M303" s="131" t="inlineStr">
        <is>
          <t>Not started</t>
        </is>
      </c>
      <c r="N303" s="131" t="str"/>
      <c r="O303" s="131" t="str"/>
      <c r="P303" s="131" t="n"/>
      <c r="Q303" s="131" t="n"/>
      <c r="R303" s="136">
        <f>IF(B303="","",IF(OR(LEFT(H303,8)="REQUIRED",LEFT(H303,6)="SHARED"),IF(L303="","MISSING — pack instance ID",IF(P303="","MISSING — pack instance reference",IF(OR(H303="REQUIRED — component-scoped",LEFT(H303,6)="SHARED"),IF(Q303="","MISSING — explicit covered-object list",IF(ISNUMBER(SEARCH(B303,Q303)),"COVERED — exact shared/component route","MISSING — object not named in covered-object list")),IF(COUNTIF($L$5:$L$2000,L303)&gt;1,"BLOCK — duplicate instance ID on non-shared route","COVERED — exact route")))),IF(OR(LEFT(H303,18)="SCREEN / HANDOFF",LEFT(H303,11)="CONDITIONAL",LEFT(H303,5)="BLOCK"),"HANDOFF / CONDITIONAL — no instance coverage claim",IF(LEFT(H303,16)="NEEDS ASSESSMENT","NEEDS ASSESSMENT","N/A"))))</f>
        <v/>
      </c>
      <c r="S303" s="136">
        <f>IF(OR(B303="",F303=""),"",B303&amp;"|"&amp;F303)</f>
        <v/>
      </c>
    </row>
    <row r="304">
      <c r="A304" s="8" t="inlineStr">
        <is>
          <t>GR-0300</t>
        </is>
      </c>
      <c r="B304" s="8">
        <f>'04_SCOPE_CLASSIFICATION'!A22</f>
        <v/>
      </c>
      <c r="C304" s="8">
        <f>'04_SCOPE_CLASSIFICATION'!B22</f>
        <v/>
      </c>
      <c r="D304" s="8">
        <f>'04_SCOPE_CLASSIFICATION'!D22</f>
        <v/>
      </c>
      <c r="E304" s="8">
        <f>'04_SCOPE_CLASSIFICATION'!E22</f>
        <v/>
      </c>
      <c r="F304" s="8" t="inlineStr">
        <is>
          <t>AZC-LOG</t>
        </is>
      </c>
      <c r="G304" s="8" t="inlineStr">
        <is>
          <t>Logging &amp; Record-Keeping</t>
        </is>
      </c>
      <c r="H304" s="8">
        <f>IF('04_SCOPE_CLASSIFICATION'!B22="","NOT CONFIGURED",IF(AND(OR('04_SCOPE_CLASSIFICATION'!O22="High-risk — Annex III",'04_SCOPE_CLASSIFICATION'!O22="High-risk — Annex I"),OR('04_SCOPE_CLASSIFICATION'!H22="Yes",'04_SCOPE_CLASSIFICATION'!I22="Yes")),IF(E304="Parent dossier","REQUIRED — parent dossier",IF(E304="Separate dossier","REQUIRED — separate object",IF(E304="Component-scoped controls","REQUIRED — component-scoped",IF(E304="Shared parent controls","SHARED — parent dossier",IF(E304="Not separately assessed","SCREEN / HANDOFF — confirm parent coverage","NEEDS ASSESSMENT — dossier mode"))))),IF('04_SCOPE_CLASSIFICATION'!O22="Needs assessment","NEEDS ASSESSMENT","NOT APPLICABLE")))</f>
        <v/>
      </c>
      <c r="I304" s="8" t="inlineStr">
        <is>
          <t>High-risk logging spans provider/deployer roles.</t>
        </is>
      </c>
      <c r="J304" s="8" t="inlineStr">
        <is>
          <t>Articles 12,19,26</t>
        </is>
      </c>
      <c r="K304" s="8" t="inlineStr">
        <is>
          <t>AZComply_Logging_Record_Keeping_Control_Workbook_2026-09-05.xlsx</t>
        </is>
      </c>
      <c r="L304" s="131" t="str"/>
      <c r="M304" s="131" t="inlineStr">
        <is>
          <t>Not started</t>
        </is>
      </c>
      <c r="N304" s="131" t="str"/>
      <c r="O304" s="131" t="str"/>
      <c r="P304" s="131" t="n"/>
      <c r="Q304" s="131" t="n"/>
      <c r="R304" s="136">
        <f>IF(B304="","",IF(OR(LEFT(H304,8)="REQUIRED",LEFT(H304,6)="SHARED"),IF(L304="","MISSING — pack instance ID",IF(P304="","MISSING — pack instance reference",IF(OR(H304="REQUIRED — component-scoped",LEFT(H304,6)="SHARED"),IF(Q304="","MISSING — explicit covered-object list",IF(ISNUMBER(SEARCH(B304,Q304)),"COVERED — exact shared/component route","MISSING — object not named in covered-object list")),IF(COUNTIF($L$5:$L$2000,L304)&gt;1,"BLOCK — duplicate instance ID on non-shared route","COVERED — exact route")))),IF(OR(LEFT(H304,18)="SCREEN / HANDOFF",LEFT(H304,11)="CONDITIONAL",LEFT(H304,5)="BLOCK"),"HANDOFF / CONDITIONAL — no instance coverage claim",IF(LEFT(H304,16)="NEEDS ASSESSMENT","NEEDS ASSESSMENT","N/A"))))</f>
        <v/>
      </c>
      <c r="S304" s="136">
        <f>IF(OR(B304="",F304=""),"",B304&amp;"|"&amp;F304)</f>
        <v/>
      </c>
    </row>
    <row r="305">
      <c r="A305" s="8" t="inlineStr">
        <is>
          <t>GR-0301</t>
        </is>
      </c>
      <c r="B305" s="8">
        <f>'04_SCOPE_CLASSIFICATION'!A22</f>
        <v/>
      </c>
      <c r="C305" s="8">
        <f>'04_SCOPE_CLASSIFICATION'!B22</f>
        <v/>
      </c>
      <c r="D305" s="8">
        <f>'04_SCOPE_CLASSIFICATION'!D22</f>
        <v/>
      </c>
      <c r="E305" s="8">
        <f>'04_SCOPE_CLASSIFICATION'!E22</f>
        <v/>
      </c>
      <c r="F305" s="8" t="inlineStr">
        <is>
          <t>AZC-TRAIN</t>
        </is>
      </c>
      <c r="G305" s="8" t="inlineStr">
        <is>
          <t>AI Literacy, Training &amp; Competence</t>
        </is>
      </c>
      <c r="H305" s="8">
        <f>IF('04_SCOPE_CLASSIFICATION'!B22="","NOT CONFIGURED",IF('04_SCOPE_CLASSIFICATION'!W22="Required",IF(E305="Parent dossier","REQUIRED — parent dossier",IF(E305="Separate dossier","REQUIRED — separate object",IF(E305="Component-scoped controls","REQUIRED — component-scoped",IF(E305="Shared parent controls","SHARED — parent dossier",IF(E305="Not separately assessed","SCREEN / HANDOFF — confirm parent coverage","NEEDS ASSESSMENT — dossier mode"))))),IF('04_SCOPE_CLASSIFICATION'!W22="Needs assessment","NEEDS ASSESSMENT","NOT APPLICABLE")))</f>
        <v/>
      </c>
      <c r="I305" s="8" t="inlineStr">
        <is>
          <t>Article 4 / high-risk oversight training.</t>
        </is>
      </c>
      <c r="J305" s="8" t="inlineStr">
        <is>
          <t>Articles 4,26(2)</t>
        </is>
      </c>
      <c r="K305" s="8" t="inlineStr">
        <is>
          <t>AZComply_AI_Literacy_Training_Competence_Control_Workbook_2026-09-05.xlsx</t>
        </is>
      </c>
      <c r="L305" s="131" t="str"/>
      <c r="M305" s="131" t="inlineStr">
        <is>
          <t>Not started</t>
        </is>
      </c>
      <c r="N305" s="131" t="str"/>
      <c r="O305" s="131" t="str"/>
      <c r="P305" s="131" t="n"/>
      <c r="Q305" s="131" t="n"/>
      <c r="R305" s="136">
        <f>IF(B305="","",IF(OR(LEFT(H305,8)="REQUIRED",LEFT(H305,6)="SHARED"),IF(L305="","MISSING — pack instance ID",IF(P305="","MISSING — pack instance reference",IF(OR(H305="REQUIRED — component-scoped",LEFT(H305,6)="SHARED"),IF(Q305="","MISSING — explicit covered-object list",IF(ISNUMBER(SEARCH(B305,Q305)),"COVERED — exact shared/component route","MISSING — object not named in covered-object list")),IF(COUNTIF($L$5:$L$2000,L305)&gt;1,"BLOCK — duplicate instance ID on non-shared route","COVERED — exact route")))),IF(OR(LEFT(H305,18)="SCREEN / HANDOFF",LEFT(H305,11)="CONDITIONAL",LEFT(H305,5)="BLOCK"),"HANDOFF / CONDITIONAL — no instance coverage claim",IF(LEFT(H305,16)="NEEDS ASSESSMENT","NEEDS ASSESSMENT","N/A"))))</f>
        <v/>
      </c>
      <c r="S305" s="136">
        <f>IF(OR(B305="",F305=""),"",B305&amp;"|"&amp;F305)</f>
        <v/>
      </c>
    </row>
    <row r="306">
      <c r="A306" s="8" t="inlineStr">
        <is>
          <t>GR-0302</t>
        </is>
      </c>
      <c r="B306" s="8">
        <f>'04_SCOPE_CLASSIFICATION'!A22</f>
        <v/>
      </c>
      <c r="C306" s="8">
        <f>'04_SCOPE_CLASSIFICATION'!B22</f>
        <v/>
      </c>
      <c r="D306" s="8">
        <f>'04_SCOPE_CLASSIFICATION'!D22</f>
        <v/>
      </c>
      <c r="E306" s="8">
        <f>'04_SCOPE_CLASSIFICATION'!E22</f>
        <v/>
      </c>
      <c r="F306" s="8" t="inlineStr">
        <is>
          <t>AZC-FRIA</t>
        </is>
      </c>
      <c r="G306" s="8" t="inlineStr">
        <is>
          <t>Fundamental Rights Impact Assessment</t>
        </is>
      </c>
      <c r="H306" s="8">
        <f>IF('04_SCOPE_CLASSIFICATION'!B22="","NOT CONFIGURED",IF('04_SCOPE_CLASSIFICATION'!S22="Required",IF(E306="Parent dossier","REQUIRED — parent dossier",IF(E306="Separate dossier","REQUIRED — separate object",IF(E306="Component-scoped controls","REQUIRED — component-scoped",IF(E306="Shared parent controls","SHARED — parent dossier",IF(E306="Not separately assessed","SCREEN / HANDOFF — confirm parent coverage","NEEDS ASSESSMENT — dossier mode"))))),IF('04_SCOPE_CLASSIFICATION'!S22="Potentially reusable / exempt route","CONDITIONAL — reuse/exemption review",IF('04_SCOPE_CLASSIFICATION'!S22="Needs assessment","NEEDS ASSESSMENT","NOT APPLICABLE"))))</f>
        <v/>
      </c>
      <c r="I306" s="8" t="inlineStr">
        <is>
          <t>FRIA use/deployer route.</t>
        </is>
      </c>
      <c r="J306" s="8" t="inlineStr">
        <is>
          <t>Article 27 / Art.5(2)</t>
        </is>
      </c>
      <c r="K306" s="8" t="inlineStr">
        <is>
          <t>AZComply_Fundamental_Rights_Impact_Assessment_Control_Workbook_2026-09-05.xlsx</t>
        </is>
      </c>
      <c r="L306" s="131" t="str"/>
      <c r="M306" s="131" t="inlineStr">
        <is>
          <t>Not started</t>
        </is>
      </c>
      <c r="N306" s="131" t="str"/>
      <c r="O306" s="131" t="str"/>
      <c r="P306" s="131" t="n"/>
      <c r="Q306" s="131" t="n"/>
      <c r="R306" s="136">
        <f>IF(B306="","",IF(OR(LEFT(H306,8)="REQUIRED",LEFT(H306,6)="SHARED"),IF(L306="","MISSING — pack instance ID",IF(P306="","MISSING — pack instance reference",IF(OR(H306="REQUIRED — component-scoped",LEFT(H306,6)="SHARED"),IF(Q306="","MISSING — explicit covered-object list",IF(ISNUMBER(SEARCH(B306,Q306)),"COVERED — exact shared/component route","MISSING — object not named in covered-object list")),IF(COUNTIF($L$5:$L$2000,L306)&gt;1,"BLOCK — duplicate instance ID on non-shared route","COVERED — exact route")))),IF(OR(LEFT(H306,18)="SCREEN / HANDOFF",LEFT(H306,11)="CONDITIONAL",LEFT(H306,5)="BLOCK"),"HANDOFF / CONDITIONAL — no instance coverage claim",IF(LEFT(H306,16)="NEEDS ASSESSMENT","NEEDS ASSESSMENT","N/A"))))</f>
        <v/>
      </c>
      <c r="S306" s="136">
        <f>IF(OR(B306="",F306=""),"",B306&amp;"|"&amp;F306)</f>
        <v/>
      </c>
    </row>
    <row r="307">
      <c r="A307" s="8" t="inlineStr">
        <is>
          <t>GR-0303</t>
        </is>
      </c>
      <c r="B307" s="8">
        <f>'04_SCOPE_CLASSIFICATION'!A22</f>
        <v/>
      </c>
      <c r="C307" s="8">
        <f>'04_SCOPE_CLASSIFICATION'!B22</f>
        <v/>
      </c>
      <c r="D307" s="8">
        <f>'04_SCOPE_CLASSIFICATION'!D22</f>
        <v/>
      </c>
      <c r="E307" s="8">
        <f>'04_SCOPE_CLASSIFICATION'!E22</f>
        <v/>
      </c>
      <c r="F307" s="8" t="inlineStr">
        <is>
          <t>AZC-REG</t>
        </is>
      </c>
      <c r="G307" s="8" t="inlineStr">
        <is>
          <t>EU AI Database Registration</t>
        </is>
      </c>
      <c r="H307" s="8">
        <f>IF('04_SCOPE_CLASSIFICATION'!B22="","NOT CONFIGURED",IF(LEFT('04_SCOPE_CLASSIFICATION'!T22,8)="Required",IF(E307="Parent dossier","REQUIRED — parent dossier",IF(E307="Separate dossier","REQUIRED — separate object",IF(E307="Component-scoped controls","REQUIRED — component-scoped",IF(E307="Shared parent controls","SHARED — parent dossier",IF(E307="Not separately assessed","SCREEN / HANDOFF — confirm parent coverage","NEEDS ASSESSMENT — dossier mode"))))),IF('04_SCOPE_CLASSIFICATION'!T22="Needs assessment","NEEDS ASSESSMENT","NOT APPLICABLE")))</f>
        <v/>
      </c>
      <c r="I307" s="8" t="inlineStr">
        <is>
          <t>EU/secure/national registration routing.</t>
        </is>
      </c>
      <c r="J307" s="8" t="inlineStr">
        <is>
          <t>Articles 49,71</t>
        </is>
      </c>
      <c r="K307" s="8" t="inlineStr">
        <is>
          <t>AZComply_EU_AI_Database_Registration_Control_Workbook_2026-09-05.xlsx</t>
        </is>
      </c>
      <c r="L307" s="131" t="str"/>
      <c r="M307" s="131" t="inlineStr">
        <is>
          <t>Not started</t>
        </is>
      </c>
      <c r="N307" s="131" t="str"/>
      <c r="O307" s="131" t="str"/>
      <c r="P307" s="131" t="n"/>
      <c r="Q307" s="131" t="n"/>
      <c r="R307" s="136">
        <f>IF(B307="","",IF(OR(LEFT(H307,8)="REQUIRED",LEFT(H307,6)="SHARED"),IF(L307="","MISSING — pack instance ID",IF(P307="","MISSING — pack instance reference",IF(OR(H307="REQUIRED — component-scoped",LEFT(H307,6)="SHARED"),IF(Q307="","MISSING — explicit covered-object list",IF(ISNUMBER(SEARCH(B307,Q307)),"COVERED — exact shared/component route","MISSING — object not named in covered-object list")),IF(COUNTIF($L$5:$L$2000,L307)&gt;1,"BLOCK — duplicate instance ID on non-shared route","COVERED — exact route")))),IF(OR(LEFT(H307,18)="SCREEN / HANDOFF",LEFT(H307,11)="CONDITIONAL",LEFT(H307,5)="BLOCK"),"HANDOFF / CONDITIONAL — no instance coverage claim",IF(LEFT(H307,16)="NEEDS ASSESSMENT","NEEDS ASSESSMENT","N/A"))))</f>
        <v/>
      </c>
      <c r="S307" s="136">
        <f>IF(OR(B307="",F307=""),"",B307&amp;"|"&amp;F307)</f>
        <v/>
      </c>
    </row>
    <row r="308">
      <c r="A308" s="8" t="inlineStr">
        <is>
          <t>GR-0304</t>
        </is>
      </c>
      <c r="B308" s="8">
        <f>'04_SCOPE_CLASSIFICATION'!A22</f>
        <v/>
      </c>
      <c r="C308" s="8">
        <f>'04_SCOPE_CLASSIFICATION'!B22</f>
        <v/>
      </c>
      <c r="D308" s="8">
        <f>'04_SCOPE_CLASSIFICATION'!D22</f>
        <v/>
      </c>
      <c r="E308" s="8">
        <f>'04_SCOPE_CLASSIFICATION'!E22</f>
        <v/>
      </c>
      <c r="F308" s="8" t="inlineStr">
        <is>
          <t>AZC-PMS</t>
        </is>
      </c>
      <c r="G308" s="8" t="inlineStr">
        <is>
          <t>Post-Market Monitoring</t>
        </is>
      </c>
      <c r="H308" s="8">
        <f>IF('04_SCOPE_CLASSIFICATION'!B22="","NOT CONFIGURED",IF(OR('04_SCOPE_CLASSIFICATION'!O22="High-risk — Annex III",'04_SCOPE_CLASSIFICATION'!O22="High-risk — Annex I"),IF('04_SCOPE_CLASSIFICATION'!H22="Yes",IF(E308="Parent dossier","REQUIRED — parent dossier",IF(E308="Separate dossier","REQUIRED — separate object",IF(E308="Component-scoped controls","REQUIRED — component-scoped",IF(E308="Shared parent controls","SHARED — parent dossier",IF(E308="Not separately assessed","SCREEN / HANDOFF — confirm parent coverage","NEEDS ASSESSMENT — dossier mode"))))),IF('04_SCOPE_CLASSIFICATION'!I22="Yes","SCREEN / HANDOFF — provider-side evidence required",IF('04_SCOPE_CLASSIFICATION'!H22="Needs assessment","NEEDS ASSESSMENT — provider role","SCREEN / HANDOFF — identify responsible provider"))),IF('04_SCOPE_CLASSIFICATION'!O22="Needs assessment","NEEDS ASSESSMENT","NOT APPLICABLE")))</f>
        <v/>
      </c>
      <c r="I308" s="8" t="inlineStr">
        <is>
          <t>Provider-side high-risk pack; deployer uses handoff/provider evidence.</t>
        </is>
      </c>
      <c r="J308" s="8" t="inlineStr">
        <is>
          <t>Article 72</t>
        </is>
      </c>
      <c r="K308" s="8" t="inlineStr">
        <is>
          <t>AZComply_Post_Market_Monitoring_Control_Workbook_2026-09-04.xlsx</t>
        </is>
      </c>
      <c r="L308" s="131" t="str"/>
      <c r="M308" s="131" t="inlineStr">
        <is>
          <t>Not started</t>
        </is>
      </c>
      <c r="N308" s="131" t="str"/>
      <c r="O308" s="131" t="str"/>
      <c r="P308" s="131" t="n"/>
      <c r="Q308" s="131" t="n"/>
      <c r="R308" s="136">
        <f>IF(B308="","",IF(OR(LEFT(H308,8)="REQUIRED",LEFT(H308,6)="SHARED"),IF(L308="","MISSING — pack instance ID",IF(P308="","MISSING — pack instance reference",IF(OR(H308="REQUIRED — component-scoped",LEFT(H308,6)="SHARED"),IF(Q308="","MISSING — explicit covered-object list",IF(ISNUMBER(SEARCH(B308,Q308)),"COVERED — exact shared/component route","MISSING — object not named in covered-object list")),IF(COUNTIF($L$5:$L$2000,L308)&gt;1,"BLOCK — duplicate instance ID on non-shared route","COVERED — exact route")))),IF(OR(LEFT(H308,18)="SCREEN / HANDOFF",LEFT(H308,11)="CONDITIONAL",LEFT(H308,5)="BLOCK"),"HANDOFF / CONDITIONAL — no instance coverage claim",IF(LEFT(H308,16)="NEEDS ASSESSMENT","NEEDS ASSESSMENT","N/A"))))</f>
        <v/>
      </c>
      <c r="S308" s="136">
        <f>IF(OR(B308="",F308=""),"",B308&amp;"|"&amp;F308)</f>
        <v/>
      </c>
    </row>
    <row r="309">
      <c r="A309" s="8" t="inlineStr">
        <is>
          <t>GR-0305</t>
        </is>
      </c>
      <c r="B309" s="8">
        <f>'04_SCOPE_CLASSIFICATION'!A22</f>
        <v/>
      </c>
      <c r="C309" s="8">
        <f>'04_SCOPE_CLASSIFICATION'!B22</f>
        <v/>
      </c>
      <c r="D309" s="8">
        <f>'04_SCOPE_CLASSIFICATION'!D22</f>
        <v/>
      </c>
      <c r="E309" s="8">
        <f>'04_SCOPE_CLASSIFICATION'!E22</f>
        <v/>
      </c>
      <c r="F309" s="8" t="inlineStr">
        <is>
          <t>AZC-SUP</t>
        </is>
      </c>
      <c r="G309" s="8" t="inlineStr">
        <is>
          <t>AI Supply Chain &amp; Value Chain</t>
        </is>
      </c>
      <c r="H309" s="8">
        <f>IF('04_SCOPE_CLASSIFICATION'!B22="","NOT CONFIGURED",IF('04_SCOPE_CLASSIFICATION'!V22="Required",IF(E309="Parent dossier","REQUIRED — parent dossier",IF(E309="Separate dossier","REQUIRED — separate object",IF(E309="Component-scoped controls","REQUIRED — component-scoped",IF(E309="Shared parent controls","SHARED — parent dossier",IF(E309="Not separately assessed","SCREEN / HANDOFF — confirm parent coverage","NEEDS ASSESSMENT — dossier mode"))))),IF('04_SCOPE_CLASSIFICATION'!V22="Screen / handoff","SCREEN / HANDOFF",IF('04_SCOPE_CLASSIFICATION'!V22="Needs assessment","NEEDS ASSESSMENT","NOT APPLICABLE"))))</f>
        <v/>
      </c>
      <c r="I309" s="8" t="inlineStr">
        <is>
          <t>Articles 22–25/value-chain route.</t>
        </is>
      </c>
      <c r="J309" s="8" t="inlineStr">
        <is>
          <t>Articles 22–25</t>
        </is>
      </c>
      <c r="K309" s="8" t="inlineStr">
        <is>
          <t>AZComply_AI_Supply_Chain_Value_Chain_Control_Workbook_2026-09-05.xlsx</t>
        </is>
      </c>
      <c r="L309" s="131" t="str"/>
      <c r="M309" s="131" t="inlineStr">
        <is>
          <t>Not started</t>
        </is>
      </c>
      <c r="N309" s="131" t="str"/>
      <c r="O309" s="131" t="str"/>
      <c r="P309" s="131" t="n"/>
      <c r="Q309" s="131" t="n"/>
      <c r="R309" s="136">
        <f>IF(B309="","",IF(OR(LEFT(H309,8)="REQUIRED",LEFT(H309,6)="SHARED"),IF(L309="","MISSING — pack instance ID",IF(P309="","MISSING — pack instance reference",IF(OR(H309="REQUIRED — component-scoped",LEFT(H309,6)="SHARED"),IF(Q309="","MISSING — explicit covered-object list",IF(ISNUMBER(SEARCH(B309,Q309)),"COVERED — exact shared/component route","MISSING — object not named in covered-object list")),IF(COUNTIF($L$5:$L$2000,L309)&gt;1,"BLOCK — duplicate instance ID on non-shared route","COVERED — exact route")))),IF(OR(LEFT(H309,18)="SCREEN / HANDOFF",LEFT(H309,11)="CONDITIONAL",LEFT(H309,5)="BLOCK"),"HANDOFF / CONDITIONAL — no instance coverage claim",IF(LEFT(H309,16)="NEEDS ASSESSMENT","NEEDS ASSESSMENT","N/A"))))</f>
        <v/>
      </c>
      <c r="S309" s="136">
        <f>IF(OR(B309="",F309=""),"",B309&amp;"|"&amp;F309)</f>
        <v/>
      </c>
    </row>
    <row r="310">
      <c r="A310" s="8" t="inlineStr">
        <is>
          <t>GR-0306</t>
        </is>
      </c>
      <c r="B310" s="8">
        <f>'04_SCOPE_CLASSIFICATION'!A22</f>
        <v/>
      </c>
      <c r="C310" s="8">
        <f>'04_SCOPE_CLASSIFICATION'!B22</f>
        <v/>
      </c>
      <c r="D310" s="8">
        <f>'04_SCOPE_CLASSIFICATION'!D22</f>
        <v/>
      </c>
      <c r="E310" s="8">
        <f>'04_SCOPE_CLASSIFICATION'!E22</f>
        <v/>
      </c>
      <c r="F310" s="8" t="inlineStr">
        <is>
          <t>AZC-GPAI</t>
        </is>
      </c>
      <c r="G310" s="8" t="inlineStr">
        <is>
          <t>GPAI Model Compliance</t>
        </is>
      </c>
      <c r="H310" s="8">
        <f>IF('04_SCOPE_CLASSIFICATION'!B22="","NOT CONFIGURED",IF(OR('04_SCOPE_CLASSIFICATION'!U22="Ordinary GPAI provider",'04_SCOPE_CLASSIFICATION'!U22="Systemic-risk GPAI provider"),IF('04_SCOPE_CLASSIFICATION'!H22="Yes",IF(E310="Parent dossier","REQUIRED — parent dossier",IF(E310="Separate dossier","REQUIRED — separate object",IF(E310="Component-scoped controls","REQUIRED — component-scoped",IF(E310="Shared parent controls","SHARED — parent dossier",IF(E310="Not separately assessed","SCREEN / HANDOFF — confirm parent coverage","NEEDS ASSESSMENT — dossier mode"))))),"SCREEN / HANDOFF — external GPAI provider obligations"),IF('04_SCOPE_CLASSIFICATION'!U22="GPAI model used / external provider handoff","SCREEN / HANDOFF — model-provider evidence",IF('04_SCOPE_CLASSIFICATION'!U22="Needs assessment","NEEDS ASSESSMENT","NOT APPLICABLE"))))</f>
        <v/>
      </c>
      <c r="I310" s="8" t="inlineStr">
        <is>
          <t>GPAI provider vs downstream handoff.</t>
        </is>
      </c>
      <c r="J310" s="8" t="inlineStr">
        <is>
          <t>Articles 51–55</t>
        </is>
      </c>
      <c r="K310" s="8" t="inlineStr">
        <is>
          <t>AZComply_GPAI_Model_Compliance_Control_Workbook_2026-09-05.xlsx</t>
        </is>
      </c>
      <c r="L310" s="131" t="str"/>
      <c r="M310" s="131" t="inlineStr">
        <is>
          <t>Not started</t>
        </is>
      </c>
      <c r="N310" s="131" t="str"/>
      <c r="O310" s="131" t="str"/>
      <c r="P310" s="131" t="n"/>
      <c r="Q310" s="131" t="n"/>
      <c r="R310" s="136">
        <f>IF(B310="","",IF(OR(LEFT(H310,8)="REQUIRED",LEFT(H310,6)="SHARED"),IF(L310="","MISSING — pack instance ID",IF(P310="","MISSING — pack instance reference",IF(OR(H310="REQUIRED — component-scoped",LEFT(H310,6)="SHARED"),IF(Q310="","MISSING — explicit covered-object list",IF(ISNUMBER(SEARCH(B310,Q310)),"COVERED — exact shared/component route","MISSING — object not named in covered-object list")),IF(COUNTIF($L$5:$L$2000,L310)&gt;1,"BLOCK — duplicate instance ID on non-shared route","COVERED — exact route")))),IF(OR(LEFT(H310,18)="SCREEN / HANDOFF",LEFT(H310,11)="CONDITIONAL",LEFT(H310,5)="BLOCK"),"HANDOFF / CONDITIONAL — no instance coverage claim",IF(LEFT(H310,16)="NEEDS ASSESSMENT","NEEDS ASSESSMENT","N/A"))))</f>
        <v/>
      </c>
      <c r="S310" s="136">
        <f>IF(OR(B310="",F310=""),"",B310&amp;"|"&amp;F310)</f>
        <v/>
      </c>
    </row>
    <row r="311">
      <c r="A311" s="8" t="inlineStr">
        <is>
          <t>GR-0307</t>
        </is>
      </c>
      <c r="B311" s="8">
        <f>'04_SCOPE_CLASSIFICATION'!A23</f>
        <v/>
      </c>
      <c r="C311" s="8">
        <f>'04_SCOPE_CLASSIFICATION'!B23</f>
        <v/>
      </c>
      <c r="D311" s="8">
        <f>'04_SCOPE_CLASSIFICATION'!D23</f>
        <v/>
      </c>
      <c r="E311" s="8">
        <f>'04_SCOPE_CLASSIFICATION'!E23</f>
        <v/>
      </c>
      <c r="F311" s="8" t="inlineStr">
        <is>
          <t>AZC-CLS</t>
        </is>
      </c>
      <c r="G311" s="8" t="inlineStr">
        <is>
          <t>AI System Classification Decision</t>
        </is>
      </c>
      <c r="H311" s="8">
        <f>IF('04_SCOPE_CLASSIFICATION'!B23="","NOT CONFIGURED",IF('04_SCOPE_CLASSIFICATION'!D23="Needs assessment","NEEDS ASSESSMENT — regulatory object status",IF(OR('04_SCOPE_CLASSIFICATION'!D23="Separate AI system",'04_SCOPE_CLASSIFICATION'!D23="GPAI model"),IF(E311="Parent dossier","REQUIRED — parent dossier",IF(E311="Separate dossier","REQUIRED — separate object",IF(E311="Component-scoped controls","REQUIRED — component-scoped",IF(E311="Shared parent controls","SHARED — parent dossier",IF(E311="Not separately assessed","SCREEN / HANDOFF — confirm parent coverage","NEEDS ASSESSMENT — dossier mode"))))),IF('04_SCOPE_CLASSIFICATION'!D23="AI component within parent","SCREEN / HANDOFF — classify component within parent context",IF('04_SCOPE_CLASSIFICATION'!D23="Non-AI component","NOT APPLICABLE","NEEDS ASSESSMENT")))))</f>
        <v/>
      </c>
      <c r="I311" s="8" t="inlineStr">
        <is>
          <t>Classification/scope screen for each material object.</t>
        </is>
      </c>
      <c r="J311" s="8" t="inlineStr">
        <is>
          <t>Art.2/3/5/6; Annex I/III</t>
        </is>
      </c>
      <c r="K311" s="8" t="inlineStr">
        <is>
          <t>AZComply_AI_System_Classification_Decision_Workbook_UPDATED_2026-09-04.xlsx</t>
        </is>
      </c>
      <c r="L311" s="131" t="str"/>
      <c r="M311" s="131" t="inlineStr">
        <is>
          <t>Not started</t>
        </is>
      </c>
      <c r="N311" s="131" t="str"/>
      <c r="O311" s="131" t="str"/>
      <c r="P311" s="131" t="n"/>
      <c r="Q311" s="131" t="n"/>
      <c r="R311" s="136">
        <f>IF(B311="","",IF(OR(LEFT(H311,8)="REQUIRED",LEFT(H311,6)="SHARED"),IF(L311="","MISSING — pack instance ID",IF(P311="","MISSING — pack instance reference",IF(OR(H311="REQUIRED — component-scoped",LEFT(H311,6)="SHARED"),IF(Q311="","MISSING — explicit covered-object list",IF(ISNUMBER(SEARCH(B311,Q311)),"COVERED — exact shared/component route","MISSING — object not named in covered-object list")),IF(COUNTIF($L$5:$L$2000,L311)&gt;1,"BLOCK — duplicate instance ID on non-shared route","COVERED — exact route")))),IF(OR(LEFT(H311,18)="SCREEN / HANDOFF",LEFT(H311,11)="CONDITIONAL",LEFT(H311,5)="BLOCK"),"HANDOFF / CONDITIONAL — no instance coverage claim",IF(LEFT(H311,16)="NEEDS ASSESSMENT","NEEDS ASSESSMENT","N/A"))))</f>
        <v/>
      </c>
      <c r="S311" s="136">
        <f>IF(OR(B311="",F311=""),"",B311&amp;"|"&amp;F311)</f>
        <v/>
      </c>
    </row>
    <row r="312">
      <c r="A312" s="8" t="inlineStr">
        <is>
          <t>GR-0308</t>
        </is>
      </c>
      <c r="B312" s="8">
        <f>'04_SCOPE_CLASSIFICATION'!A23</f>
        <v/>
      </c>
      <c r="C312" s="8">
        <f>'04_SCOPE_CLASSIFICATION'!B23</f>
        <v/>
      </c>
      <c r="D312" s="8">
        <f>'04_SCOPE_CLASSIFICATION'!D23</f>
        <v/>
      </c>
      <c r="E312" s="8">
        <f>'04_SCOPE_CLASSIFICATION'!E23</f>
        <v/>
      </c>
      <c r="F312" s="8" t="inlineStr">
        <is>
          <t>AZC-A5</t>
        </is>
      </c>
      <c r="G312" s="8" t="inlineStr">
        <is>
          <t>Article 5 Prohibited Practices</t>
        </is>
      </c>
      <c r="H312" s="8">
        <f>IF('04_SCOPE_CLASSIFICATION'!B23="","NOT CONFIGURED",IF('04_SCOPE_CLASSIFICATION'!F23="No","NOT APPLICABLE — not AI system",IF('04_SCOPE_CLASSIFICATION'!N23="Needs assessment","NEEDS ASSESSMENT — Article 5 screen",IF(OR('04_SCOPE_CLASSIFICATION'!N23="Potential prohibited-practice route",'04_SCOPE_CLASSIFICATION'!N23="Future Article 5 transition route"),"BLOCK / HANDOFF — Article 5 route",IF('04_SCOPE_CLASSIFICATION'!N23="No current Article 5 trigger","SCREEN COMPLETE — no current trigger","NOT APPLICABLE")))))</f>
        <v/>
      </c>
      <c r="I312" s="8" t="inlineStr">
        <is>
          <t>Article 5 gate; component positive route escalates to parent.</t>
        </is>
      </c>
      <c r="J312" s="8" t="inlineStr">
        <is>
          <t>Article 5</t>
        </is>
      </c>
      <c r="K312" s="8" t="inlineStr">
        <is>
          <t>AZComply_Article5_Prohibited_Practices_Control_Workbook_2026-09-04.xlsx</t>
        </is>
      </c>
      <c r="L312" s="131" t="str"/>
      <c r="M312" s="131" t="inlineStr">
        <is>
          <t>Not started</t>
        </is>
      </c>
      <c r="N312" s="131" t="str"/>
      <c r="O312" s="131" t="str"/>
      <c r="P312" s="131" t="n"/>
      <c r="Q312" s="131" t="n"/>
      <c r="R312" s="136">
        <f>IF(B312="","",IF(OR(LEFT(H312,8)="REQUIRED",LEFT(H312,6)="SHARED"),IF(L312="","MISSING — pack instance ID",IF(P312="","MISSING — pack instance reference",IF(OR(H312="REQUIRED — component-scoped",LEFT(H312,6)="SHARED"),IF(Q312="","MISSING — explicit covered-object list",IF(ISNUMBER(SEARCH(B312,Q312)),"COVERED — exact shared/component route","MISSING — object not named in covered-object list")),IF(COUNTIF($L$5:$L$2000,L312)&gt;1,"BLOCK — duplicate instance ID on non-shared route","COVERED — exact route")))),IF(OR(LEFT(H312,18)="SCREEN / HANDOFF",LEFT(H312,11)="CONDITIONAL",LEFT(H312,5)="BLOCK"),"HANDOFF / CONDITIONAL — no instance coverage claim",IF(LEFT(H312,16)="NEEDS ASSESSMENT","NEEDS ASSESSMENT","N/A"))))</f>
        <v/>
      </c>
      <c r="S312" s="136">
        <f>IF(OR(B312="",F312=""),"",B312&amp;"|"&amp;F312)</f>
        <v/>
      </c>
    </row>
    <row r="313">
      <c r="A313" s="8" t="inlineStr">
        <is>
          <t>GR-0309</t>
        </is>
      </c>
      <c r="B313" s="8">
        <f>'04_SCOPE_CLASSIFICATION'!A23</f>
        <v/>
      </c>
      <c r="C313" s="8">
        <f>'04_SCOPE_CLASSIFICATION'!B23</f>
        <v/>
      </c>
      <c r="D313" s="8">
        <f>'04_SCOPE_CLASSIFICATION'!D23</f>
        <v/>
      </c>
      <c r="E313" s="8">
        <f>'04_SCOPE_CLASSIFICATION'!E23</f>
        <v/>
      </c>
      <c r="F313" s="8" t="inlineStr">
        <is>
          <t>AZC-TRANS</t>
        </is>
      </c>
      <c r="G313" s="8" t="inlineStr">
        <is>
          <t>Transparency &amp; Information</t>
        </is>
      </c>
      <c r="H313" s="8">
        <f>IF('04_SCOPE_CLASSIFICATION'!B23="","NOT CONFIGURED",IF(OR('04_SCOPE_CLASSIFICATION'!R23="Required",AND(OR('04_SCOPE_CLASSIFICATION'!O23="High-risk — Annex III",'04_SCOPE_CLASSIFICATION'!O23="High-risk — Annex I"),'04_SCOPE_CLASSIFICATION'!H23="Yes")),IF(E313="Parent dossier","REQUIRED — parent dossier",IF(E313="Separate dossier","REQUIRED — separate object",IF(E313="Component-scoped controls","REQUIRED — component-scoped",IF(E313="Shared parent controls","SHARED — parent dossier",IF(E313="Not separately assessed","SCREEN / HANDOFF — confirm parent coverage","NEEDS ASSESSMENT — dossier mode"))))),IF(AND(OR('04_SCOPE_CLASSIFICATION'!O23="High-risk — Annex III",'04_SCOPE_CLASSIFICATION'!O23="High-risk — Annex I"),'04_SCOPE_CLASSIFICATION'!I23="Yes",'04_SCOPE_CLASSIFICATION'!H23&lt;&gt;"Yes"),"SCREEN / HANDOFF — obtain provider Article 13 information",IF(OR('04_SCOPE_CLASSIFICATION'!R23="Needs assessment",'04_SCOPE_CLASSIFICATION'!O23="Needs assessment"),"NEEDS ASSESSMENT",IF('04_SCOPE_CLASSIFICATION'!R23="Potential exception / reduced disclosure","CONDITIONAL — exception / reduced disclosure evidence","NOT APPLICABLE")))))</f>
        <v/>
      </c>
      <c r="I313" s="8" t="inlineStr">
        <is>
          <t>Article 13 provider info + Article 50 transparency.</t>
        </is>
      </c>
      <c r="J313" s="8" t="inlineStr">
        <is>
          <t>Articles 13,50</t>
        </is>
      </c>
      <c r="K313" s="8" t="inlineStr">
        <is>
          <t>AZComply_Transparency_Information_Control_Workbook_2026-09-05.xlsx</t>
        </is>
      </c>
      <c r="L313" s="131" t="str"/>
      <c r="M313" s="131" t="inlineStr">
        <is>
          <t>Not started</t>
        </is>
      </c>
      <c r="N313" s="131" t="str"/>
      <c r="O313" s="131" t="str"/>
      <c r="P313" s="131" t="n"/>
      <c r="Q313" s="131" t="n"/>
      <c r="R313" s="136">
        <f>IF(B313="","",IF(OR(LEFT(H313,8)="REQUIRED",LEFT(H313,6)="SHARED"),IF(L313="","MISSING — pack instance ID",IF(P313="","MISSING — pack instance reference",IF(OR(H313="REQUIRED — component-scoped",LEFT(H313,6)="SHARED"),IF(Q313="","MISSING — explicit covered-object list",IF(ISNUMBER(SEARCH(B313,Q313)),"COVERED — exact shared/component route","MISSING — object not named in covered-object list")),IF(COUNTIF($L$5:$L$2000,L313)&gt;1,"BLOCK — duplicate instance ID on non-shared route","COVERED — exact route")))),IF(OR(LEFT(H313,18)="SCREEN / HANDOFF",LEFT(H313,11)="CONDITIONAL",LEFT(H313,5)="BLOCK"),"HANDOFF / CONDITIONAL — no instance coverage claim",IF(LEFT(H313,16)="NEEDS ASSESSMENT","NEEDS ASSESSMENT","N/A"))))</f>
        <v/>
      </c>
      <c r="S313" s="136">
        <f>IF(OR(B313="",F313=""),"",B313&amp;"|"&amp;F313)</f>
        <v/>
      </c>
    </row>
    <row r="314">
      <c r="A314" s="8" t="inlineStr">
        <is>
          <t>GR-0310</t>
        </is>
      </c>
      <c r="B314" s="8">
        <f>'04_SCOPE_CLASSIFICATION'!A23</f>
        <v/>
      </c>
      <c r="C314" s="8">
        <f>'04_SCOPE_CLASSIFICATION'!B23</f>
        <v/>
      </c>
      <c r="D314" s="8">
        <f>'04_SCOPE_CLASSIFICATION'!D23</f>
        <v/>
      </c>
      <c r="E314" s="8">
        <f>'04_SCOPE_CLASSIFICATION'!E23</f>
        <v/>
      </c>
      <c r="F314" s="8" t="inlineStr">
        <is>
          <t>AZC-DEP</t>
        </is>
      </c>
      <c r="G314" s="8" t="inlineStr">
        <is>
          <t>Deployer Obligations</t>
        </is>
      </c>
      <c r="H314" s="8">
        <f>IF('04_SCOPE_CLASSIFICATION'!B23="","NOT CONFIGURED",IF(AND('04_SCOPE_CLASSIFICATION'!I23="Yes",OR('04_SCOPE_CLASSIFICATION'!O23="High-risk — Annex III",'04_SCOPE_CLASSIFICATION'!O23="High-risk — Annex I")),IF(E314="Parent dossier","REQUIRED — parent dossier",IF(E314="Separate dossier","REQUIRED — separate object",IF(E314="Component-scoped controls","REQUIRED — component-scoped",IF(E314="Shared parent controls","SHARED — parent dossier",IF(E314="Not separately assessed","SCREEN / HANDOFF — confirm parent coverage","NEEDS ASSESSMENT — dossier mode"))))),IF(OR('04_SCOPE_CLASSIFICATION'!I23="Needs assessment",'04_SCOPE_CLASSIFICATION'!O23="Needs assessment"),"NEEDS ASSESSMENT","NOT APPLICABLE")))</f>
        <v/>
      </c>
      <c r="I314" s="8" t="inlineStr">
        <is>
          <t>High-risk deployer duties.</t>
        </is>
      </c>
      <c r="J314" s="8" t="inlineStr">
        <is>
          <t>Article 26</t>
        </is>
      </c>
      <c r="K314" s="8" t="inlineStr">
        <is>
          <t>AZComply_Deployer_Obligations_Control_Workbook_2026-09-04.xlsx</t>
        </is>
      </c>
      <c r="L314" s="131" t="str"/>
      <c r="M314" s="131" t="inlineStr">
        <is>
          <t>Not started</t>
        </is>
      </c>
      <c r="N314" s="131" t="str"/>
      <c r="O314" s="131" t="str"/>
      <c r="P314" s="131" t="n"/>
      <c r="Q314" s="131" t="n"/>
      <c r="R314" s="136">
        <f>IF(B314="","",IF(OR(LEFT(H314,8)="REQUIRED",LEFT(H314,6)="SHARED"),IF(L314="","MISSING — pack instance ID",IF(P314="","MISSING — pack instance reference",IF(OR(H314="REQUIRED — component-scoped",LEFT(H314,6)="SHARED"),IF(Q314="","MISSING — explicit covered-object list",IF(ISNUMBER(SEARCH(B314,Q314)),"COVERED — exact shared/component route","MISSING — object not named in covered-object list")),IF(COUNTIF($L$5:$L$2000,L314)&gt;1,"BLOCK — duplicate instance ID on non-shared route","COVERED — exact route")))),IF(OR(LEFT(H314,18)="SCREEN / HANDOFF",LEFT(H314,11)="CONDITIONAL",LEFT(H314,5)="BLOCK"),"HANDOFF / CONDITIONAL — no instance coverage claim",IF(LEFT(H314,16)="NEEDS ASSESSMENT","NEEDS ASSESSMENT","N/A"))))</f>
        <v/>
      </c>
      <c r="S314" s="136">
        <f>IF(OR(B314="",F314=""),"",B314&amp;"|"&amp;F314)</f>
        <v/>
      </c>
    </row>
    <row r="315">
      <c r="A315" s="8" t="inlineStr">
        <is>
          <t>GR-0311</t>
        </is>
      </c>
      <c r="B315" s="8">
        <f>'04_SCOPE_CLASSIFICATION'!A23</f>
        <v/>
      </c>
      <c r="C315" s="8">
        <f>'04_SCOPE_CLASSIFICATION'!B23</f>
        <v/>
      </c>
      <c r="D315" s="8">
        <f>'04_SCOPE_CLASSIFICATION'!D23</f>
        <v/>
      </c>
      <c r="E315" s="8">
        <f>'04_SCOPE_CLASSIFICATION'!E23</f>
        <v/>
      </c>
      <c r="F315" s="8" t="inlineStr">
        <is>
          <t>AZC-HO</t>
        </is>
      </c>
      <c r="G315" s="8" t="inlineStr">
        <is>
          <t>Human Oversight</t>
        </is>
      </c>
      <c r="H315" s="8">
        <f>IF('04_SCOPE_CLASSIFICATION'!B23="","NOT CONFIGURED",IF(AND(OR('04_SCOPE_CLASSIFICATION'!O23="High-risk — Annex III",'04_SCOPE_CLASSIFICATION'!O23="High-risk — Annex I"),OR('04_SCOPE_CLASSIFICATION'!H23="Yes",'04_SCOPE_CLASSIFICATION'!I23="Yes")),IF(E315="Parent dossier","REQUIRED — parent dossier",IF(E315="Separate dossier","REQUIRED — separate object",IF(E315="Component-scoped controls","REQUIRED — component-scoped",IF(E315="Shared parent controls","SHARED — parent dossier",IF(E315="Not separately assessed","SCREEN / HANDOFF — confirm parent coverage","NEEDS ASSESSMENT — dossier mode"))))),IF('04_SCOPE_CLASSIFICATION'!O23="Needs assessment","NEEDS ASSESSMENT","NOT APPLICABLE")))</f>
        <v/>
      </c>
      <c r="I315" s="8" t="inlineStr">
        <is>
          <t>High-risk provider/deployer human oversight.</t>
        </is>
      </c>
      <c r="J315" s="8" t="inlineStr">
        <is>
          <t>Articles 14,26(2)</t>
        </is>
      </c>
      <c r="K315" s="8" t="inlineStr">
        <is>
          <t>AZComply_Human_Oversight_Control_Workbook_2026-09-04.xlsx</t>
        </is>
      </c>
      <c r="L315" s="131" t="str"/>
      <c r="M315" s="131" t="inlineStr">
        <is>
          <t>Not started</t>
        </is>
      </c>
      <c r="N315" s="131" t="str"/>
      <c r="O315" s="131" t="str"/>
      <c r="P315" s="131" t="n"/>
      <c r="Q315" s="131" t="n"/>
      <c r="R315" s="136">
        <f>IF(B315="","",IF(OR(LEFT(H315,8)="REQUIRED",LEFT(H315,6)="SHARED"),IF(L315="","MISSING — pack instance ID",IF(P315="","MISSING — pack instance reference",IF(OR(H315="REQUIRED — component-scoped",LEFT(H315,6)="SHARED"),IF(Q315="","MISSING — explicit covered-object list",IF(ISNUMBER(SEARCH(B315,Q315)),"COVERED — exact shared/component route","MISSING — object not named in covered-object list")),IF(COUNTIF($L$5:$L$2000,L315)&gt;1,"BLOCK — duplicate instance ID on non-shared route","COVERED — exact route")))),IF(OR(LEFT(H315,18)="SCREEN / HANDOFF",LEFT(H315,11)="CONDITIONAL",LEFT(H315,5)="BLOCK"),"HANDOFF / CONDITIONAL — no instance coverage claim",IF(LEFT(H315,16)="NEEDS ASSESSMENT","NEEDS ASSESSMENT","N/A"))))</f>
        <v/>
      </c>
      <c r="S315" s="136">
        <f>IF(OR(B315="",F315=""),"",B315&amp;"|"&amp;F315)</f>
        <v/>
      </c>
    </row>
    <row r="316">
      <c r="A316" s="8" t="inlineStr">
        <is>
          <t>GR-0312</t>
        </is>
      </c>
      <c r="B316" s="8">
        <f>'04_SCOPE_CLASSIFICATION'!A23</f>
        <v/>
      </c>
      <c r="C316" s="8">
        <f>'04_SCOPE_CLASSIFICATION'!B23</f>
        <v/>
      </c>
      <c r="D316" s="8">
        <f>'04_SCOPE_CLASSIFICATION'!D23</f>
        <v/>
      </c>
      <c r="E316" s="8">
        <f>'04_SCOPE_CLASSIFICATION'!E23</f>
        <v/>
      </c>
      <c r="F316" s="8" t="inlineStr">
        <is>
          <t>AZC-RISK</t>
        </is>
      </c>
      <c r="G316" s="8" t="inlineStr">
        <is>
          <t>Risk Management System</t>
        </is>
      </c>
      <c r="H316" s="8">
        <f>IF('04_SCOPE_CLASSIFICATION'!B23="","NOT CONFIGURED",IF(OR('04_SCOPE_CLASSIFICATION'!O23="High-risk — Annex III",'04_SCOPE_CLASSIFICATION'!O23="High-risk — Annex I"),IF('04_SCOPE_CLASSIFICATION'!H23="Yes",IF(E316="Parent dossier","REQUIRED — parent dossier",IF(E316="Separate dossier","REQUIRED — separate object",IF(E316="Component-scoped controls","REQUIRED — component-scoped",IF(E316="Shared parent controls","SHARED — parent dossier",IF(E316="Not separately assessed","SCREEN / HANDOFF — confirm parent coverage","NEEDS ASSESSMENT — dossier mode"))))),IF('04_SCOPE_CLASSIFICATION'!I23="Yes","SCREEN / HANDOFF — provider-side evidence required",IF('04_SCOPE_CLASSIFICATION'!H23="Needs assessment","NEEDS ASSESSMENT — provider role","SCREEN / HANDOFF — identify responsible provider"))),IF('04_SCOPE_CLASSIFICATION'!O23="Needs assessment","NEEDS ASSESSMENT","NOT APPLICABLE")))</f>
        <v/>
      </c>
      <c r="I316" s="8" t="inlineStr">
        <is>
          <t>Provider-side high-risk pack; deployer uses handoff/provider evidence.</t>
        </is>
      </c>
      <c r="J316" s="8" t="inlineStr">
        <is>
          <t>Article 9</t>
        </is>
      </c>
      <c r="K316" s="8" t="inlineStr">
        <is>
          <t>AZComply_Risk_Management_System_Control_Workbook_2026-09-04.xlsx</t>
        </is>
      </c>
      <c r="L316" s="131" t="str"/>
      <c r="M316" s="131" t="inlineStr">
        <is>
          <t>Not started</t>
        </is>
      </c>
      <c r="N316" s="131" t="str"/>
      <c r="O316" s="131" t="str"/>
      <c r="P316" s="131" t="n"/>
      <c r="Q316" s="131" t="n"/>
      <c r="R316" s="136">
        <f>IF(B316="","",IF(OR(LEFT(H316,8)="REQUIRED",LEFT(H316,6)="SHARED"),IF(L316="","MISSING — pack instance ID",IF(P316="","MISSING — pack instance reference",IF(OR(H316="REQUIRED — component-scoped",LEFT(H316,6)="SHARED"),IF(Q316="","MISSING — explicit covered-object list",IF(ISNUMBER(SEARCH(B316,Q316)),"COVERED — exact shared/component route","MISSING — object not named in covered-object list")),IF(COUNTIF($L$5:$L$2000,L316)&gt;1,"BLOCK — duplicate instance ID on non-shared route","COVERED — exact route")))),IF(OR(LEFT(H316,18)="SCREEN / HANDOFF",LEFT(H316,11)="CONDITIONAL",LEFT(H316,5)="BLOCK"),"HANDOFF / CONDITIONAL — no instance coverage claim",IF(LEFT(H316,16)="NEEDS ASSESSMENT","NEEDS ASSESSMENT","N/A"))))</f>
        <v/>
      </c>
      <c r="S316" s="136">
        <f>IF(OR(B316="",F316=""),"",B316&amp;"|"&amp;F316)</f>
        <v/>
      </c>
    </row>
    <row r="317">
      <c r="A317" s="8" t="inlineStr">
        <is>
          <t>GR-0313</t>
        </is>
      </c>
      <c r="B317" s="8">
        <f>'04_SCOPE_CLASSIFICATION'!A23</f>
        <v/>
      </c>
      <c r="C317" s="8">
        <f>'04_SCOPE_CLASSIFICATION'!B23</f>
        <v/>
      </c>
      <c r="D317" s="8">
        <f>'04_SCOPE_CLASSIFICATION'!D23</f>
        <v/>
      </c>
      <c r="E317" s="8">
        <f>'04_SCOPE_CLASSIFICATION'!E23</f>
        <v/>
      </c>
      <c r="F317" s="8" t="inlineStr">
        <is>
          <t>AZC-DATA</t>
        </is>
      </c>
      <c r="G317" s="8" t="inlineStr">
        <is>
          <t>Data Governance</t>
        </is>
      </c>
      <c r="H317" s="8">
        <f>IF('04_SCOPE_CLASSIFICATION'!B23="","NOT CONFIGURED",IF(OR('04_SCOPE_CLASSIFICATION'!O23="High-risk — Annex III",'04_SCOPE_CLASSIFICATION'!O23="High-risk — Annex I"),IF('04_SCOPE_CLASSIFICATION'!H23="Yes",IF(E317="Parent dossier","REQUIRED — parent dossier",IF(E317="Separate dossier","REQUIRED — separate object",IF(E317="Component-scoped controls","REQUIRED — component-scoped",IF(E317="Shared parent controls","SHARED — parent dossier",IF(E317="Not separately assessed","SCREEN / HANDOFF — confirm parent coverage","NEEDS ASSESSMENT — dossier mode"))))),IF('04_SCOPE_CLASSIFICATION'!I23="Yes","SCREEN / HANDOFF — provider-side evidence required",IF('04_SCOPE_CLASSIFICATION'!H23="Needs assessment","NEEDS ASSESSMENT — provider role","SCREEN / HANDOFF — identify responsible provider"))),IF('04_SCOPE_CLASSIFICATION'!O23="Needs assessment","NEEDS ASSESSMENT","NOT APPLICABLE")))</f>
        <v/>
      </c>
      <c r="I317" s="8" t="inlineStr">
        <is>
          <t>Provider-side high-risk pack; deployer uses handoff/provider evidence.</t>
        </is>
      </c>
      <c r="J317" s="8" t="inlineStr">
        <is>
          <t>Article 10</t>
        </is>
      </c>
      <c r="K317" s="8" t="inlineStr">
        <is>
          <t>AZComply_Data_Governance_Control_Workbook_2026-09-04.xlsx</t>
        </is>
      </c>
      <c r="L317" s="131" t="str"/>
      <c r="M317" s="131" t="inlineStr">
        <is>
          <t>Not started</t>
        </is>
      </c>
      <c r="N317" s="131" t="str"/>
      <c r="O317" s="131" t="str"/>
      <c r="P317" s="131" t="n"/>
      <c r="Q317" s="131" t="n"/>
      <c r="R317" s="136">
        <f>IF(B317="","",IF(OR(LEFT(H317,8)="REQUIRED",LEFT(H317,6)="SHARED"),IF(L317="","MISSING — pack instance ID",IF(P317="","MISSING — pack instance reference",IF(OR(H317="REQUIRED — component-scoped",LEFT(H317,6)="SHARED"),IF(Q317="","MISSING — explicit covered-object list",IF(ISNUMBER(SEARCH(B317,Q317)),"COVERED — exact shared/component route","MISSING — object not named in covered-object list")),IF(COUNTIF($L$5:$L$2000,L317)&gt;1,"BLOCK — duplicate instance ID on non-shared route","COVERED — exact route")))),IF(OR(LEFT(H317,18)="SCREEN / HANDOFF",LEFT(H317,11)="CONDITIONAL",LEFT(H317,5)="BLOCK"),"HANDOFF / CONDITIONAL — no instance coverage claim",IF(LEFT(H317,16)="NEEDS ASSESSMENT","NEEDS ASSESSMENT","N/A"))))</f>
        <v/>
      </c>
      <c r="S317" s="136">
        <f>IF(OR(B317="",F317=""),"",B317&amp;"|"&amp;F317)</f>
        <v/>
      </c>
    </row>
    <row r="318">
      <c r="A318" s="8" t="inlineStr">
        <is>
          <t>GR-0314</t>
        </is>
      </c>
      <c r="B318" s="8">
        <f>'04_SCOPE_CLASSIFICATION'!A23</f>
        <v/>
      </c>
      <c r="C318" s="8">
        <f>'04_SCOPE_CLASSIFICATION'!B23</f>
        <v/>
      </c>
      <c r="D318" s="8">
        <f>'04_SCOPE_CLASSIFICATION'!D23</f>
        <v/>
      </c>
      <c r="E318" s="8">
        <f>'04_SCOPE_CLASSIFICATION'!E23</f>
        <v/>
      </c>
      <c r="F318" s="8" t="inlineStr">
        <is>
          <t>AZC-TECH</t>
        </is>
      </c>
      <c r="G318" s="8" t="inlineStr">
        <is>
          <t>Technical Documentation</t>
        </is>
      </c>
      <c r="H318" s="8">
        <f>IF('04_SCOPE_CLASSIFICATION'!B23="","NOT CONFIGURED",IF(OR('04_SCOPE_CLASSIFICATION'!O23="High-risk — Annex III",'04_SCOPE_CLASSIFICATION'!O23="High-risk — Annex I"),IF('04_SCOPE_CLASSIFICATION'!H23="Yes",IF(E318="Parent dossier","REQUIRED — parent dossier",IF(E318="Separate dossier","REQUIRED — separate object",IF(E318="Component-scoped controls","REQUIRED — component-scoped",IF(E318="Shared parent controls","SHARED — parent dossier",IF(E318="Not separately assessed","SCREEN / HANDOFF — confirm parent coverage","NEEDS ASSESSMENT — dossier mode"))))),IF('04_SCOPE_CLASSIFICATION'!I23="Yes","SCREEN / HANDOFF — provider-side evidence required",IF('04_SCOPE_CLASSIFICATION'!H23="Needs assessment","NEEDS ASSESSMENT — provider role","SCREEN / HANDOFF — identify responsible provider"))),IF('04_SCOPE_CLASSIFICATION'!O23="Needs assessment","NEEDS ASSESSMENT","NOT APPLICABLE")))</f>
        <v/>
      </c>
      <c r="I318" s="8" t="inlineStr">
        <is>
          <t>Provider-side high-risk pack; deployer uses handoff/provider evidence.</t>
        </is>
      </c>
      <c r="J318" s="8" t="inlineStr">
        <is>
          <t>Article 11 / Annex IV</t>
        </is>
      </c>
      <c r="K318" s="8" t="inlineStr">
        <is>
          <t>AZComply_Technical_Documentation_Control_Workbook_2026-09-04.xlsx</t>
        </is>
      </c>
      <c r="L318" s="131" t="str"/>
      <c r="M318" s="131" t="inlineStr">
        <is>
          <t>Not started</t>
        </is>
      </c>
      <c r="N318" s="131" t="str"/>
      <c r="O318" s="131" t="str"/>
      <c r="P318" s="131" t="n"/>
      <c r="Q318" s="131" t="n"/>
      <c r="R318" s="136">
        <f>IF(B318="","",IF(OR(LEFT(H318,8)="REQUIRED",LEFT(H318,6)="SHARED"),IF(L318="","MISSING — pack instance ID",IF(P318="","MISSING — pack instance reference",IF(OR(H318="REQUIRED — component-scoped",LEFT(H318,6)="SHARED"),IF(Q318="","MISSING — explicit covered-object list",IF(ISNUMBER(SEARCH(B318,Q318)),"COVERED — exact shared/component route","MISSING — object not named in covered-object list")),IF(COUNTIF($L$5:$L$2000,L318)&gt;1,"BLOCK — duplicate instance ID on non-shared route","COVERED — exact route")))),IF(OR(LEFT(H318,18)="SCREEN / HANDOFF",LEFT(H318,11)="CONDITIONAL",LEFT(H318,5)="BLOCK"),"HANDOFF / CONDITIONAL — no instance coverage claim",IF(LEFT(H318,16)="NEEDS ASSESSMENT","NEEDS ASSESSMENT","N/A"))))</f>
        <v/>
      </c>
      <c r="S318" s="136">
        <f>IF(OR(B318="",F318=""),"",B318&amp;"|"&amp;F318)</f>
        <v/>
      </c>
    </row>
    <row r="319">
      <c r="A319" s="8" t="inlineStr">
        <is>
          <t>GR-0315</t>
        </is>
      </c>
      <c r="B319" s="8">
        <f>'04_SCOPE_CLASSIFICATION'!A23</f>
        <v/>
      </c>
      <c r="C319" s="8">
        <f>'04_SCOPE_CLASSIFICATION'!B23</f>
        <v/>
      </c>
      <c r="D319" s="8">
        <f>'04_SCOPE_CLASSIFICATION'!D23</f>
        <v/>
      </c>
      <c r="E319" s="8">
        <f>'04_SCOPE_CLASSIFICATION'!E23</f>
        <v/>
      </c>
      <c r="F319" s="8" t="inlineStr">
        <is>
          <t>AZC-QMS</t>
        </is>
      </c>
      <c r="G319" s="8" t="inlineStr">
        <is>
          <t>Quality Management System</t>
        </is>
      </c>
      <c r="H319" s="8">
        <f>IF('04_SCOPE_CLASSIFICATION'!B23="","NOT CONFIGURED",IF(OR('04_SCOPE_CLASSIFICATION'!O23="High-risk — Annex III",'04_SCOPE_CLASSIFICATION'!O23="High-risk — Annex I"),IF('04_SCOPE_CLASSIFICATION'!H23="Yes",IF(E319="Parent dossier","REQUIRED — parent dossier",IF(E319="Separate dossier","REQUIRED — separate object",IF(E319="Component-scoped controls","REQUIRED — component-scoped",IF(E319="Shared parent controls","SHARED — parent dossier",IF(E319="Not separately assessed","SCREEN / HANDOFF — confirm parent coverage","NEEDS ASSESSMENT — dossier mode"))))),IF('04_SCOPE_CLASSIFICATION'!I23="Yes","SCREEN / HANDOFF — provider-side evidence required",IF('04_SCOPE_CLASSIFICATION'!H23="Needs assessment","NEEDS ASSESSMENT — provider role","SCREEN / HANDOFF — identify responsible provider"))),IF('04_SCOPE_CLASSIFICATION'!O23="Needs assessment","NEEDS ASSESSMENT","NOT APPLICABLE")))</f>
        <v/>
      </c>
      <c r="I319" s="8" t="inlineStr">
        <is>
          <t>Provider-side high-risk pack; deployer uses handoff/provider evidence.</t>
        </is>
      </c>
      <c r="J319" s="8" t="inlineStr">
        <is>
          <t>Article 17</t>
        </is>
      </c>
      <c r="K319" s="8" t="inlineStr">
        <is>
          <t>AZComply_Quality_Management_System_Control_Workbook_2026-09-04.xlsx</t>
        </is>
      </c>
      <c r="L319" s="131" t="str"/>
      <c r="M319" s="131" t="inlineStr">
        <is>
          <t>Not started</t>
        </is>
      </c>
      <c r="N319" s="131" t="str"/>
      <c r="O319" s="131" t="str"/>
      <c r="P319" s="131" t="n"/>
      <c r="Q319" s="131" t="n"/>
      <c r="R319" s="136">
        <f>IF(B319="","",IF(OR(LEFT(H319,8)="REQUIRED",LEFT(H319,6)="SHARED"),IF(L319="","MISSING — pack instance ID",IF(P319="","MISSING — pack instance reference",IF(OR(H319="REQUIRED — component-scoped",LEFT(H319,6)="SHARED"),IF(Q319="","MISSING — explicit covered-object list",IF(ISNUMBER(SEARCH(B319,Q319)),"COVERED — exact shared/component route","MISSING — object not named in covered-object list")),IF(COUNTIF($L$5:$L$2000,L319)&gt;1,"BLOCK — duplicate instance ID on non-shared route","COVERED — exact route")))),IF(OR(LEFT(H319,18)="SCREEN / HANDOFF",LEFT(H319,11)="CONDITIONAL",LEFT(H319,5)="BLOCK"),"HANDOFF / CONDITIONAL — no instance coverage claim",IF(LEFT(H319,16)="NEEDS ASSESSMENT","NEEDS ASSESSMENT","N/A"))))</f>
        <v/>
      </c>
      <c r="S319" s="136">
        <f>IF(OR(B319="",F319=""),"",B319&amp;"|"&amp;F319)</f>
        <v/>
      </c>
    </row>
    <row r="320">
      <c r="A320" s="8" t="inlineStr">
        <is>
          <t>GR-0316</t>
        </is>
      </c>
      <c r="B320" s="8">
        <f>'04_SCOPE_CLASSIFICATION'!A23</f>
        <v/>
      </c>
      <c r="C320" s="8">
        <f>'04_SCOPE_CLASSIFICATION'!B23</f>
        <v/>
      </c>
      <c r="D320" s="8">
        <f>'04_SCOPE_CLASSIFICATION'!D23</f>
        <v/>
      </c>
      <c r="E320" s="8">
        <f>'04_SCOPE_CLASSIFICATION'!E23</f>
        <v/>
      </c>
      <c r="F320" s="8" t="inlineStr">
        <is>
          <t>AZC-ARS</t>
        </is>
      </c>
      <c r="G320" s="8" t="inlineStr">
        <is>
          <t>Accuracy, Robustness &amp; Cybersecurity</t>
        </is>
      </c>
      <c r="H320" s="8">
        <f>IF('04_SCOPE_CLASSIFICATION'!B23="","NOT CONFIGURED",IF(OR('04_SCOPE_CLASSIFICATION'!O23="High-risk — Annex III",'04_SCOPE_CLASSIFICATION'!O23="High-risk — Annex I"),IF('04_SCOPE_CLASSIFICATION'!H23="Yes",IF(E320="Parent dossier","REQUIRED — parent dossier",IF(E320="Separate dossier","REQUIRED — separate object",IF(E320="Component-scoped controls","REQUIRED — component-scoped",IF(E320="Shared parent controls","SHARED — parent dossier",IF(E320="Not separately assessed","SCREEN / HANDOFF — confirm parent coverage","NEEDS ASSESSMENT — dossier mode"))))),IF('04_SCOPE_CLASSIFICATION'!I23="Yes","SCREEN / HANDOFF — provider-side evidence required",IF('04_SCOPE_CLASSIFICATION'!H23="Needs assessment","NEEDS ASSESSMENT — provider role","SCREEN / HANDOFF — identify responsible provider"))),IF('04_SCOPE_CLASSIFICATION'!O23="Needs assessment","NEEDS ASSESSMENT","NOT APPLICABLE")))</f>
        <v/>
      </c>
      <c r="I320" s="8" t="inlineStr">
        <is>
          <t>Provider-side high-risk pack; deployer uses handoff/provider evidence.</t>
        </is>
      </c>
      <c r="J320" s="8" t="inlineStr">
        <is>
          <t>Article 15</t>
        </is>
      </c>
      <c r="K320" s="8" t="inlineStr">
        <is>
          <t>AZComply_Accuracy_Robustness_Cybersecurity_Control_Workbook_2026-09-04.xlsx</t>
        </is>
      </c>
      <c r="L320" s="131" t="str"/>
      <c r="M320" s="131" t="inlineStr">
        <is>
          <t>Not started</t>
        </is>
      </c>
      <c r="N320" s="131" t="str"/>
      <c r="O320" s="131" t="str"/>
      <c r="P320" s="131" t="n"/>
      <c r="Q320" s="131" t="n"/>
      <c r="R320" s="136">
        <f>IF(B320="","",IF(OR(LEFT(H320,8)="REQUIRED",LEFT(H320,6)="SHARED"),IF(L320="","MISSING — pack instance ID",IF(P320="","MISSING — pack instance reference",IF(OR(H320="REQUIRED — component-scoped",LEFT(H320,6)="SHARED"),IF(Q320="","MISSING — explicit covered-object list",IF(ISNUMBER(SEARCH(B320,Q320)),"COVERED — exact shared/component route","MISSING — object not named in covered-object list")),IF(COUNTIF($L$5:$L$2000,L320)&gt;1,"BLOCK — duplicate instance ID on non-shared route","COVERED — exact route")))),IF(OR(LEFT(H320,18)="SCREEN / HANDOFF",LEFT(H320,11)="CONDITIONAL",LEFT(H320,5)="BLOCK"),"HANDOFF / CONDITIONAL — no instance coverage claim",IF(LEFT(H320,16)="NEEDS ASSESSMENT","NEEDS ASSESSMENT","N/A"))))</f>
        <v/>
      </c>
      <c r="S320" s="136">
        <f>IF(OR(B320="",F320=""),"",B320&amp;"|"&amp;F320)</f>
        <v/>
      </c>
    </row>
    <row r="321">
      <c r="A321" s="8" t="inlineStr">
        <is>
          <t>GR-0317</t>
        </is>
      </c>
      <c r="B321" s="8">
        <f>'04_SCOPE_CLASSIFICATION'!A23</f>
        <v/>
      </c>
      <c r="C321" s="8">
        <f>'04_SCOPE_CLASSIFICATION'!B23</f>
        <v/>
      </c>
      <c r="D321" s="8">
        <f>'04_SCOPE_CLASSIFICATION'!D23</f>
        <v/>
      </c>
      <c r="E321" s="8">
        <f>'04_SCOPE_CLASSIFICATION'!E23</f>
        <v/>
      </c>
      <c r="F321" s="8" t="inlineStr">
        <is>
          <t>AZC-LOG</t>
        </is>
      </c>
      <c r="G321" s="8" t="inlineStr">
        <is>
          <t>Logging &amp; Record-Keeping</t>
        </is>
      </c>
      <c r="H321" s="8">
        <f>IF('04_SCOPE_CLASSIFICATION'!B23="","NOT CONFIGURED",IF(AND(OR('04_SCOPE_CLASSIFICATION'!O23="High-risk — Annex III",'04_SCOPE_CLASSIFICATION'!O23="High-risk — Annex I"),OR('04_SCOPE_CLASSIFICATION'!H23="Yes",'04_SCOPE_CLASSIFICATION'!I23="Yes")),IF(E321="Parent dossier","REQUIRED — parent dossier",IF(E321="Separate dossier","REQUIRED — separate object",IF(E321="Component-scoped controls","REQUIRED — component-scoped",IF(E321="Shared parent controls","SHARED — parent dossier",IF(E321="Not separately assessed","SCREEN / HANDOFF — confirm parent coverage","NEEDS ASSESSMENT — dossier mode"))))),IF('04_SCOPE_CLASSIFICATION'!O23="Needs assessment","NEEDS ASSESSMENT","NOT APPLICABLE")))</f>
        <v/>
      </c>
      <c r="I321" s="8" t="inlineStr">
        <is>
          <t>High-risk logging spans provider/deployer roles.</t>
        </is>
      </c>
      <c r="J321" s="8" t="inlineStr">
        <is>
          <t>Articles 12,19,26</t>
        </is>
      </c>
      <c r="K321" s="8" t="inlineStr">
        <is>
          <t>AZComply_Logging_Record_Keeping_Control_Workbook_2026-09-05.xlsx</t>
        </is>
      </c>
      <c r="L321" s="131" t="str"/>
      <c r="M321" s="131" t="inlineStr">
        <is>
          <t>Not started</t>
        </is>
      </c>
      <c r="N321" s="131" t="str"/>
      <c r="O321" s="131" t="str"/>
      <c r="P321" s="131" t="n"/>
      <c r="Q321" s="131" t="n"/>
      <c r="R321" s="136">
        <f>IF(B321="","",IF(OR(LEFT(H321,8)="REQUIRED",LEFT(H321,6)="SHARED"),IF(L321="","MISSING — pack instance ID",IF(P321="","MISSING — pack instance reference",IF(OR(H321="REQUIRED — component-scoped",LEFT(H321,6)="SHARED"),IF(Q321="","MISSING — explicit covered-object list",IF(ISNUMBER(SEARCH(B321,Q321)),"COVERED — exact shared/component route","MISSING — object not named in covered-object list")),IF(COUNTIF($L$5:$L$2000,L321)&gt;1,"BLOCK — duplicate instance ID on non-shared route","COVERED — exact route")))),IF(OR(LEFT(H321,18)="SCREEN / HANDOFF",LEFT(H321,11)="CONDITIONAL",LEFT(H321,5)="BLOCK"),"HANDOFF / CONDITIONAL — no instance coverage claim",IF(LEFT(H321,16)="NEEDS ASSESSMENT","NEEDS ASSESSMENT","N/A"))))</f>
        <v/>
      </c>
      <c r="S321" s="136">
        <f>IF(OR(B321="",F321=""),"",B321&amp;"|"&amp;F321)</f>
        <v/>
      </c>
    </row>
    <row r="322">
      <c r="A322" s="8" t="inlineStr">
        <is>
          <t>GR-0318</t>
        </is>
      </c>
      <c r="B322" s="8">
        <f>'04_SCOPE_CLASSIFICATION'!A23</f>
        <v/>
      </c>
      <c r="C322" s="8">
        <f>'04_SCOPE_CLASSIFICATION'!B23</f>
        <v/>
      </c>
      <c r="D322" s="8">
        <f>'04_SCOPE_CLASSIFICATION'!D23</f>
        <v/>
      </c>
      <c r="E322" s="8">
        <f>'04_SCOPE_CLASSIFICATION'!E23</f>
        <v/>
      </c>
      <c r="F322" s="8" t="inlineStr">
        <is>
          <t>AZC-TRAIN</t>
        </is>
      </c>
      <c r="G322" s="8" t="inlineStr">
        <is>
          <t>AI Literacy, Training &amp; Competence</t>
        </is>
      </c>
      <c r="H322" s="8">
        <f>IF('04_SCOPE_CLASSIFICATION'!B23="","NOT CONFIGURED",IF('04_SCOPE_CLASSIFICATION'!W23="Required",IF(E322="Parent dossier","REQUIRED — parent dossier",IF(E322="Separate dossier","REQUIRED — separate object",IF(E322="Component-scoped controls","REQUIRED — component-scoped",IF(E322="Shared parent controls","SHARED — parent dossier",IF(E322="Not separately assessed","SCREEN / HANDOFF — confirm parent coverage","NEEDS ASSESSMENT — dossier mode"))))),IF('04_SCOPE_CLASSIFICATION'!W23="Needs assessment","NEEDS ASSESSMENT","NOT APPLICABLE")))</f>
        <v/>
      </c>
      <c r="I322" s="8" t="inlineStr">
        <is>
          <t>Article 4 / high-risk oversight training.</t>
        </is>
      </c>
      <c r="J322" s="8" t="inlineStr">
        <is>
          <t>Articles 4,26(2)</t>
        </is>
      </c>
      <c r="K322" s="8" t="inlineStr">
        <is>
          <t>AZComply_AI_Literacy_Training_Competence_Control_Workbook_2026-09-05.xlsx</t>
        </is>
      </c>
      <c r="L322" s="131" t="str"/>
      <c r="M322" s="131" t="inlineStr">
        <is>
          <t>Not started</t>
        </is>
      </c>
      <c r="N322" s="131" t="str"/>
      <c r="O322" s="131" t="str"/>
      <c r="P322" s="131" t="n"/>
      <c r="Q322" s="131" t="n"/>
      <c r="R322" s="136">
        <f>IF(B322="","",IF(OR(LEFT(H322,8)="REQUIRED",LEFT(H322,6)="SHARED"),IF(L322="","MISSING — pack instance ID",IF(P322="","MISSING — pack instance reference",IF(OR(H322="REQUIRED — component-scoped",LEFT(H322,6)="SHARED"),IF(Q322="","MISSING — explicit covered-object list",IF(ISNUMBER(SEARCH(B322,Q322)),"COVERED — exact shared/component route","MISSING — object not named in covered-object list")),IF(COUNTIF($L$5:$L$2000,L322)&gt;1,"BLOCK — duplicate instance ID on non-shared route","COVERED — exact route")))),IF(OR(LEFT(H322,18)="SCREEN / HANDOFF",LEFT(H322,11)="CONDITIONAL",LEFT(H322,5)="BLOCK"),"HANDOFF / CONDITIONAL — no instance coverage claim",IF(LEFT(H322,16)="NEEDS ASSESSMENT","NEEDS ASSESSMENT","N/A"))))</f>
        <v/>
      </c>
      <c r="S322" s="136">
        <f>IF(OR(B322="",F322=""),"",B322&amp;"|"&amp;F322)</f>
        <v/>
      </c>
    </row>
    <row r="323">
      <c r="A323" s="8" t="inlineStr">
        <is>
          <t>GR-0319</t>
        </is>
      </c>
      <c r="B323" s="8">
        <f>'04_SCOPE_CLASSIFICATION'!A23</f>
        <v/>
      </c>
      <c r="C323" s="8">
        <f>'04_SCOPE_CLASSIFICATION'!B23</f>
        <v/>
      </c>
      <c r="D323" s="8">
        <f>'04_SCOPE_CLASSIFICATION'!D23</f>
        <v/>
      </c>
      <c r="E323" s="8">
        <f>'04_SCOPE_CLASSIFICATION'!E23</f>
        <v/>
      </c>
      <c r="F323" s="8" t="inlineStr">
        <is>
          <t>AZC-FRIA</t>
        </is>
      </c>
      <c r="G323" s="8" t="inlineStr">
        <is>
          <t>Fundamental Rights Impact Assessment</t>
        </is>
      </c>
      <c r="H323" s="8">
        <f>IF('04_SCOPE_CLASSIFICATION'!B23="","NOT CONFIGURED",IF('04_SCOPE_CLASSIFICATION'!S23="Required",IF(E323="Parent dossier","REQUIRED — parent dossier",IF(E323="Separate dossier","REQUIRED — separate object",IF(E323="Component-scoped controls","REQUIRED — component-scoped",IF(E323="Shared parent controls","SHARED — parent dossier",IF(E323="Not separately assessed","SCREEN / HANDOFF — confirm parent coverage","NEEDS ASSESSMENT — dossier mode"))))),IF('04_SCOPE_CLASSIFICATION'!S23="Potentially reusable / exempt route","CONDITIONAL — reuse/exemption review",IF('04_SCOPE_CLASSIFICATION'!S23="Needs assessment","NEEDS ASSESSMENT","NOT APPLICABLE"))))</f>
        <v/>
      </c>
      <c r="I323" s="8" t="inlineStr">
        <is>
          <t>FRIA use/deployer route.</t>
        </is>
      </c>
      <c r="J323" s="8" t="inlineStr">
        <is>
          <t>Article 27 / Art.5(2)</t>
        </is>
      </c>
      <c r="K323" s="8" t="inlineStr">
        <is>
          <t>AZComply_Fundamental_Rights_Impact_Assessment_Control_Workbook_2026-09-05.xlsx</t>
        </is>
      </c>
      <c r="L323" s="131" t="str"/>
      <c r="M323" s="131" t="inlineStr">
        <is>
          <t>Not started</t>
        </is>
      </c>
      <c r="N323" s="131" t="str"/>
      <c r="O323" s="131" t="str"/>
      <c r="P323" s="131" t="n"/>
      <c r="Q323" s="131" t="n"/>
      <c r="R323" s="136">
        <f>IF(B323="","",IF(OR(LEFT(H323,8)="REQUIRED",LEFT(H323,6)="SHARED"),IF(L323="","MISSING — pack instance ID",IF(P323="","MISSING — pack instance reference",IF(OR(H323="REQUIRED — component-scoped",LEFT(H323,6)="SHARED"),IF(Q323="","MISSING — explicit covered-object list",IF(ISNUMBER(SEARCH(B323,Q323)),"COVERED — exact shared/component route","MISSING — object not named in covered-object list")),IF(COUNTIF($L$5:$L$2000,L323)&gt;1,"BLOCK — duplicate instance ID on non-shared route","COVERED — exact route")))),IF(OR(LEFT(H323,18)="SCREEN / HANDOFF",LEFT(H323,11)="CONDITIONAL",LEFT(H323,5)="BLOCK"),"HANDOFF / CONDITIONAL — no instance coverage claim",IF(LEFT(H323,16)="NEEDS ASSESSMENT","NEEDS ASSESSMENT","N/A"))))</f>
        <v/>
      </c>
      <c r="S323" s="136">
        <f>IF(OR(B323="",F323=""),"",B323&amp;"|"&amp;F323)</f>
        <v/>
      </c>
    </row>
    <row r="324">
      <c r="A324" s="8" t="inlineStr">
        <is>
          <t>GR-0320</t>
        </is>
      </c>
      <c r="B324" s="8">
        <f>'04_SCOPE_CLASSIFICATION'!A23</f>
        <v/>
      </c>
      <c r="C324" s="8">
        <f>'04_SCOPE_CLASSIFICATION'!B23</f>
        <v/>
      </c>
      <c r="D324" s="8">
        <f>'04_SCOPE_CLASSIFICATION'!D23</f>
        <v/>
      </c>
      <c r="E324" s="8">
        <f>'04_SCOPE_CLASSIFICATION'!E23</f>
        <v/>
      </c>
      <c r="F324" s="8" t="inlineStr">
        <is>
          <t>AZC-REG</t>
        </is>
      </c>
      <c r="G324" s="8" t="inlineStr">
        <is>
          <t>EU AI Database Registration</t>
        </is>
      </c>
      <c r="H324" s="8">
        <f>IF('04_SCOPE_CLASSIFICATION'!B23="","NOT CONFIGURED",IF(LEFT('04_SCOPE_CLASSIFICATION'!T23,8)="Required",IF(E324="Parent dossier","REQUIRED — parent dossier",IF(E324="Separate dossier","REQUIRED — separate object",IF(E324="Component-scoped controls","REQUIRED — component-scoped",IF(E324="Shared parent controls","SHARED — parent dossier",IF(E324="Not separately assessed","SCREEN / HANDOFF — confirm parent coverage","NEEDS ASSESSMENT — dossier mode"))))),IF('04_SCOPE_CLASSIFICATION'!T23="Needs assessment","NEEDS ASSESSMENT","NOT APPLICABLE")))</f>
        <v/>
      </c>
      <c r="I324" s="8" t="inlineStr">
        <is>
          <t>EU/secure/national registration routing.</t>
        </is>
      </c>
      <c r="J324" s="8" t="inlineStr">
        <is>
          <t>Articles 49,71</t>
        </is>
      </c>
      <c r="K324" s="8" t="inlineStr">
        <is>
          <t>AZComply_EU_AI_Database_Registration_Control_Workbook_2026-09-05.xlsx</t>
        </is>
      </c>
      <c r="L324" s="131" t="str"/>
      <c r="M324" s="131" t="inlineStr">
        <is>
          <t>Not started</t>
        </is>
      </c>
      <c r="N324" s="131" t="str"/>
      <c r="O324" s="131" t="str"/>
      <c r="P324" s="131" t="n"/>
      <c r="Q324" s="131" t="n"/>
      <c r="R324" s="136">
        <f>IF(B324="","",IF(OR(LEFT(H324,8)="REQUIRED",LEFT(H324,6)="SHARED"),IF(L324="","MISSING — pack instance ID",IF(P324="","MISSING — pack instance reference",IF(OR(H324="REQUIRED — component-scoped",LEFT(H324,6)="SHARED"),IF(Q324="","MISSING — explicit covered-object list",IF(ISNUMBER(SEARCH(B324,Q324)),"COVERED — exact shared/component route","MISSING — object not named in covered-object list")),IF(COUNTIF($L$5:$L$2000,L324)&gt;1,"BLOCK — duplicate instance ID on non-shared route","COVERED — exact route")))),IF(OR(LEFT(H324,18)="SCREEN / HANDOFF",LEFT(H324,11)="CONDITIONAL",LEFT(H324,5)="BLOCK"),"HANDOFF / CONDITIONAL — no instance coverage claim",IF(LEFT(H324,16)="NEEDS ASSESSMENT","NEEDS ASSESSMENT","N/A"))))</f>
        <v/>
      </c>
      <c r="S324" s="136">
        <f>IF(OR(B324="",F324=""),"",B324&amp;"|"&amp;F324)</f>
        <v/>
      </c>
    </row>
    <row r="325">
      <c r="A325" s="8" t="inlineStr">
        <is>
          <t>GR-0321</t>
        </is>
      </c>
      <c r="B325" s="8">
        <f>'04_SCOPE_CLASSIFICATION'!A23</f>
        <v/>
      </c>
      <c r="C325" s="8">
        <f>'04_SCOPE_CLASSIFICATION'!B23</f>
        <v/>
      </c>
      <c r="D325" s="8">
        <f>'04_SCOPE_CLASSIFICATION'!D23</f>
        <v/>
      </c>
      <c r="E325" s="8">
        <f>'04_SCOPE_CLASSIFICATION'!E23</f>
        <v/>
      </c>
      <c r="F325" s="8" t="inlineStr">
        <is>
          <t>AZC-PMS</t>
        </is>
      </c>
      <c r="G325" s="8" t="inlineStr">
        <is>
          <t>Post-Market Monitoring</t>
        </is>
      </c>
      <c r="H325" s="8">
        <f>IF('04_SCOPE_CLASSIFICATION'!B23="","NOT CONFIGURED",IF(OR('04_SCOPE_CLASSIFICATION'!O23="High-risk — Annex III",'04_SCOPE_CLASSIFICATION'!O23="High-risk — Annex I"),IF('04_SCOPE_CLASSIFICATION'!H23="Yes",IF(E325="Parent dossier","REQUIRED — parent dossier",IF(E325="Separate dossier","REQUIRED — separate object",IF(E325="Component-scoped controls","REQUIRED — component-scoped",IF(E325="Shared parent controls","SHARED — parent dossier",IF(E325="Not separately assessed","SCREEN / HANDOFF — confirm parent coverage","NEEDS ASSESSMENT — dossier mode"))))),IF('04_SCOPE_CLASSIFICATION'!I23="Yes","SCREEN / HANDOFF — provider-side evidence required",IF('04_SCOPE_CLASSIFICATION'!H23="Needs assessment","NEEDS ASSESSMENT — provider role","SCREEN / HANDOFF — identify responsible provider"))),IF('04_SCOPE_CLASSIFICATION'!O23="Needs assessment","NEEDS ASSESSMENT","NOT APPLICABLE")))</f>
        <v/>
      </c>
      <c r="I325" s="8" t="inlineStr">
        <is>
          <t>Provider-side high-risk pack; deployer uses handoff/provider evidence.</t>
        </is>
      </c>
      <c r="J325" s="8" t="inlineStr">
        <is>
          <t>Article 72</t>
        </is>
      </c>
      <c r="K325" s="8" t="inlineStr">
        <is>
          <t>AZComply_Post_Market_Monitoring_Control_Workbook_2026-09-04.xlsx</t>
        </is>
      </c>
      <c r="L325" s="131" t="str"/>
      <c r="M325" s="131" t="inlineStr">
        <is>
          <t>Not started</t>
        </is>
      </c>
      <c r="N325" s="131" t="str"/>
      <c r="O325" s="131" t="str"/>
      <c r="P325" s="131" t="n"/>
      <c r="Q325" s="131" t="n"/>
      <c r="R325" s="136">
        <f>IF(B325="","",IF(OR(LEFT(H325,8)="REQUIRED",LEFT(H325,6)="SHARED"),IF(L325="","MISSING — pack instance ID",IF(P325="","MISSING — pack instance reference",IF(OR(H325="REQUIRED — component-scoped",LEFT(H325,6)="SHARED"),IF(Q325="","MISSING — explicit covered-object list",IF(ISNUMBER(SEARCH(B325,Q325)),"COVERED — exact shared/component route","MISSING — object not named in covered-object list")),IF(COUNTIF($L$5:$L$2000,L325)&gt;1,"BLOCK — duplicate instance ID on non-shared route","COVERED — exact route")))),IF(OR(LEFT(H325,18)="SCREEN / HANDOFF",LEFT(H325,11)="CONDITIONAL",LEFT(H325,5)="BLOCK"),"HANDOFF / CONDITIONAL — no instance coverage claim",IF(LEFT(H325,16)="NEEDS ASSESSMENT","NEEDS ASSESSMENT","N/A"))))</f>
        <v/>
      </c>
      <c r="S325" s="136">
        <f>IF(OR(B325="",F325=""),"",B325&amp;"|"&amp;F325)</f>
        <v/>
      </c>
    </row>
    <row r="326">
      <c r="A326" s="8" t="inlineStr">
        <is>
          <t>GR-0322</t>
        </is>
      </c>
      <c r="B326" s="8">
        <f>'04_SCOPE_CLASSIFICATION'!A23</f>
        <v/>
      </c>
      <c r="C326" s="8">
        <f>'04_SCOPE_CLASSIFICATION'!B23</f>
        <v/>
      </c>
      <c r="D326" s="8">
        <f>'04_SCOPE_CLASSIFICATION'!D23</f>
        <v/>
      </c>
      <c r="E326" s="8">
        <f>'04_SCOPE_CLASSIFICATION'!E23</f>
        <v/>
      </c>
      <c r="F326" s="8" t="inlineStr">
        <is>
          <t>AZC-SUP</t>
        </is>
      </c>
      <c r="G326" s="8" t="inlineStr">
        <is>
          <t>AI Supply Chain &amp; Value Chain</t>
        </is>
      </c>
      <c r="H326" s="8">
        <f>IF('04_SCOPE_CLASSIFICATION'!B23="","NOT CONFIGURED",IF('04_SCOPE_CLASSIFICATION'!V23="Required",IF(E326="Parent dossier","REQUIRED — parent dossier",IF(E326="Separate dossier","REQUIRED — separate object",IF(E326="Component-scoped controls","REQUIRED — component-scoped",IF(E326="Shared parent controls","SHARED — parent dossier",IF(E326="Not separately assessed","SCREEN / HANDOFF — confirm parent coverage","NEEDS ASSESSMENT — dossier mode"))))),IF('04_SCOPE_CLASSIFICATION'!V23="Screen / handoff","SCREEN / HANDOFF",IF('04_SCOPE_CLASSIFICATION'!V23="Needs assessment","NEEDS ASSESSMENT","NOT APPLICABLE"))))</f>
        <v/>
      </c>
      <c r="I326" s="8" t="inlineStr">
        <is>
          <t>Articles 22–25/value-chain route.</t>
        </is>
      </c>
      <c r="J326" s="8" t="inlineStr">
        <is>
          <t>Articles 22–25</t>
        </is>
      </c>
      <c r="K326" s="8" t="inlineStr">
        <is>
          <t>AZComply_AI_Supply_Chain_Value_Chain_Control_Workbook_2026-09-05.xlsx</t>
        </is>
      </c>
      <c r="L326" s="131" t="str"/>
      <c r="M326" s="131" t="inlineStr">
        <is>
          <t>Not started</t>
        </is>
      </c>
      <c r="N326" s="131" t="str"/>
      <c r="O326" s="131" t="str"/>
      <c r="P326" s="131" t="n"/>
      <c r="Q326" s="131" t="n"/>
      <c r="R326" s="136">
        <f>IF(B326="","",IF(OR(LEFT(H326,8)="REQUIRED",LEFT(H326,6)="SHARED"),IF(L326="","MISSING — pack instance ID",IF(P326="","MISSING — pack instance reference",IF(OR(H326="REQUIRED — component-scoped",LEFT(H326,6)="SHARED"),IF(Q326="","MISSING — explicit covered-object list",IF(ISNUMBER(SEARCH(B326,Q326)),"COVERED — exact shared/component route","MISSING — object not named in covered-object list")),IF(COUNTIF($L$5:$L$2000,L326)&gt;1,"BLOCK — duplicate instance ID on non-shared route","COVERED — exact route")))),IF(OR(LEFT(H326,18)="SCREEN / HANDOFF",LEFT(H326,11)="CONDITIONAL",LEFT(H326,5)="BLOCK"),"HANDOFF / CONDITIONAL — no instance coverage claim",IF(LEFT(H326,16)="NEEDS ASSESSMENT","NEEDS ASSESSMENT","N/A"))))</f>
        <v/>
      </c>
      <c r="S326" s="136">
        <f>IF(OR(B326="",F326=""),"",B326&amp;"|"&amp;F326)</f>
        <v/>
      </c>
    </row>
    <row r="327">
      <c r="A327" s="8" t="inlineStr">
        <is>
          <t>GR-0323</t>
        </is>
      </c>
      <c r="B327" s="8">
        <f>'04_SCOPE_CLASSIFICATION'!A23</f>
        <v/>
      </c>
      <c r="C327" s="8">
        <f>'04_SCOPE_CLASSIFICATION'!B23</f>
        <v/>
      </c>
      <c r="D327" s="8">
        <f>'04_SCOPE_CLASSIFICATION'!D23</f>
        <v/>
      </c>
      <c r="E327" s="8">
        <f>'04_SCOPE_CLASSIFICATION'!E23</f>
        <v/>
      </c>
      <c r="F327" s="8" t="inlineStr">
        <is>
          <t>AZC-GPAI</t>
        </is>
      </c>
      <c r="G327" s="8" t="inlineStr">
        <is>
          <t>GPAI Model Compliance</t>
        </is>
      </c>
      <c r="H327" s="8">
        <f>IF('04_SCOPE_CLASSIFICATION'!B23="","NOT CONFIGURED",IF(OR('04_SCOPE_CLASSIFICATION'!U23="Ordinary GPAI provider",'04_SCOPE_CLASSIFICATION'!U23="Systemic-risk GPAI provider"),IF('04_SCOPE_CLASSIFICATION'!H23="Yes",IF(E327="Parent dossier","REQUIRED — parent dossier",IF(E327="Separate dossier","REQUIRED — separate object",IF(E327="Component-scoped controls","REQUIRED — component-scoped",IF(E327="Shared parent controls","SHARED — parent dossier",IF(E327="Not separately assessed","SCREEN / HANDOFF — confirm parent coverage","NEEDS ASSESSMENT — dossier mode"))))),"SCREEN / HANDOFF — external GPAI provider obligations"),IF('04_SCOPE_CLASSIFICATION'!U23="GPAI model used / external provider handoff","SCREEN / HANDOFF — model-provider evidence",IF('04_SCOPE_CLASSIFICATION'!U23="Needs assessment","NEEDS ASSESSMENT","NOT APPLICABLE"))))</f>
        <v/>
      </c>
      <c r="I327" s="8" t="inlineStr">
        <is>
          <t>GPAI provider vs downstream handoff.</t>
        </is>
      </c>
      <c r="J327" s="8" t="inlineStr">
        <is>
          <t>Articles 51–55</t>
        </is>
      </c>
      <c r="K327" s="8" t="inlineStr">
        <is>
          <t>AZComply_GPAI_Model_Compliance_Control_Workbook_2026-09-05.xlsx</t>
        </is>
      </c>
      <c r="L327" s="131" t="str"/>
      <c r="M327" s="131" t="inlineStr">
        <is>
          <t>Not started</t>
        </is>
      </c>
      <c r="N327" s="131" t="str"/>
      <c r="O327" s="131" t="str"/>
      <c r="P327" s="131" t="n"/>
      <c r="Q327" s="131" t="n"/>
      <c r="R327" s="136">
        <f>IF(B327="","",IF(OR(LEFT(H327,8)="REQUIRED",LEFT(H327,6)="SHARED"),IF(L327="","MISSING — pack instance ID",IF(P327="","MISSING — pack instance reference",IF(OR(H327="REQUIRED — component-scoped",LEFT(H327,6)="SHARED"),IF(Q327="","MISSING — explicit covered-object list",IF(ISNUMBER(SEARCH(B327,Q327)),"COVERED — exact shared/component route","MISSING — object not named in covered-object list")),IF(COUNTIF($L$5:$L$2000,L327)&gt;1,"BLOCK — duplicate instance ID on non-shared route","COVERED — exact route")))),IF(OR(LEFT(H327,18)="SCREEN / HANDOFF",LEFT(H327,11)="CONDITIONAL",LEFT(H327,5)="BLOCK"),"HANDOFF / CONDITIONAL — no instance coverage claim",IF(LEFT(H327,16)="NEEDS ASSESSMENT","NEEDS ASSESSMENT","N/A"))))</f>
        <v/>
      </c>
      <c r="S327" s="136">
        <f>IF(OR(B327="",F327=""),"",B327&amp;"|"&amp;F327)</f>
        <v/>
      </c>
    </row>
    <row r="328">
      <c r="A328" s="8" t="inlineStr">
        <is>
          <t>GR-0324</t>
        </is>
      </c>
      <c r="B328" s="8">
        <f>'04_SCOPE_CLASSIFICATION'!A24</f>
        <v/>
      </c>
      <c r="C328" s="8">
        <f>'04_SCOPE_CLASSIFICATION'!B24</f>
        <v/>
      </c>
      <c r="D328" s="8">
        <f>'04_SCOPE_CLASSIFICATION'!D24</f>
        <v/>
      </c>
      <c r="E328" s="8">
        <f>'04_SCOPE_CLASSIFICATION'!E24</f>
        <v/>
      </c>
      <c r="F328" s="8" t="inlineStr">
        <is>
          <t>AZC-CLS</t>
        </is>
      </c>
      <c r="G328" s="8" t="inlineStr">
        <is>
          <t>AI System Classification Decision</t>
        </is>
      </c>
      <c r="H328" s="8">
        <f>IF('04_SCOPE_CLASSIFICATION'!B24="","NOT CONFIGURED",IF('04_SCOPE_CLASSIFICATION'!D24="Needs assessment","NEEDS ASSESSMENT — regulatory object status",IF(OR('04_SCOPE_CLASSIFICATION'!D24="Separate AI system",'04_SCOPE_CLASSIFICATION'!D24="GPAI model"),IF(E328="Parent dossier","REQUIRED — parent dossier",IF(E328="Separate dossier","REQUIRED — separate object",IF(E328="Component-scoped controls","REQUIRED — component-scoped",IF(E328="Shared parent controls","SHARED — parent dossier",IF(E328="Not separately assessed","SCREEN / HANDOFF — confirm parent coverage","NEEDS ASSESSMENT — dossier mode"))))),IF('04_SCOPE_CLASSIFICATION'!D24="AI component within parent","SCREEN / HANDOFF — classify component within parent context",IF('04_SCOPE_CLASSIFICATION'!D24="Non-AI component","NOT APPLICABLE","NEEDS ASSESSMENT")))))</f>
        <v/>
      </c>
      <c r="I328" s="8" t="inlineStr">
        <is>
          <t>Classification/scope screen for each material object.</t>
        </is>
      </c>
      <c r="J328" s="8" t="inlineStr">
        <is>
          <t>Art.2/3/5/6; Annex I/III</t>
        </is>
      </c>
      <c r="K328" s="8" t="inlineStr">
        <is>
          <t>AZComply_AI_System_Classification_Decision_Workbook_UPDATED_2026-09-04.xlsx</t>
        </is>
      </c>
      <c r="L328" s="131" t="str"/>
      <c r="M328" s="131" t="inlineStr">
        <is>
          <t>Not started</t>
        </is>
      </c>
      <c r="N328" s="131" t="str"/>
      <c r="O328" s="131" t="str"/>
      <c r="P328" s="131" t="n"/>
      <c r="Q328" s="131" t="n"/>
      <c r="R328" s="136">
        <f>IF(B328="","",IF(OR(LEFT(H328,8)="REQUIRED",LEFT(H328,6)="SHARED"),IF(L328="","MISSING — pack instance ID",IF(P328="","MISSING — pack instance reference",IF(OR(H328="REQUIRED — component-scoped",LEFT(H328,6)="SHARED"),IF(Q328="","MISSING — explicit covered-object list",IF(ISNUMBER(SEARCH(B328,Q328)),"COVERED — exact shared/component route","MISSING — object not named in covered-object list")),IF(COUNTIF($L$5:$L$2000,L328)&gt;1,"BLOCK — duplicate instance ID on non-shared route","COVERED — exact route")))),IF(OR(LEFT(H328,18)="SCREEN / HANDOFF",LEFT(H328,11)="CONDITIONAL",LEFT(H328,5)="BLOCK"),"HANDOFF / CONDITIONAL — no instance coverage claim",IF(LEFT(H328,16)="NEEDS ASSESSMENT","NEEDS ASSESSMENT","N/A"))))</f>
        <v/>
      </c>
      <c r="S328" s="136">
        <f>IF(OR(B328="",F328=""),"",B328&amp;"|"&amp;F328)</f>
        <v/>
      </c>
    </row>
    <row r="329">
      <c r="A329" s="8" t="inlineStr">
        <is>
          <t>GR-0325</t>
        </is>
      </c>
      <c r="B329" s="8">
        <f>'04_SCOPE_CLASSIFICATION'!A24</f>
        <v/>
      </c>
      <c r="C329" s="8">
        <f>'04_SCOPE_CLASSIFICATION'!B24</f>
        <v/>
      </c>
      <c r="D329" s="8">
        <f>'04_SCOPE_CLASSIFICATION'!D24</f>
        <v/>
      </c>
      <c r="E329" s="8">
        <f>'04_SCOPE_CLASSIFICATION'!E24</f>
        <v/>
      </c>
      <c r="F329" s="8" t="inlineStr">
        <is>
          <t>AZC-A5</t>
        </is>
      </c>
      <c r="G329" s="8" t="inlineStr">
        <is>
          <t>Article 5 Prohibited Practices</t>
        </is>
      </c>
      <c r="H329" s="8">
        <f>IF('04_SCOPE_CLASSIFICATION'!B24="","NOT CONFIGURED",IF('04_SCOPE_CLASSIFICATION'!F24="No","NOT APPLICABLE — not AI system",IF('04_SCOPE_CLASSIFICATION'!N24="Needs assessment","NEEDS ASSESSMENT — Article 5 screen",IF(OR('04_SCOPE_CLASSIFICATION'!N24="Potential prohibited-practice route",'04_SCOPE_CLASSIFICATION'!N24="Future Article 5 transition route"),"BLOCK / HANDOFF — Article 5 route",IF('04_SCOPE_CLASSIFICATION'!N24="No current Article 5 trigger","SCREEN COMPLETE — no current trigger","NOT APPLICABLE")))))</f>
        <v/>
      </c>
      <c r="I329" s="8" t="inlineStr">
        <is>
          <t>Article 5 gate; component positive route escalates to parent.</t>
        </is>
      </c>
      <c r="J329" s="8" t="inlineStr">
        <is>
          <t>Article 5</t>
        </is>
      </c>
      <c r="K329" s="8" t="inlineStr">
        <is>
          <t>AZComply_Article5_Prohibited_Practices_Control_Workbook_2026-09-04.xlsx</t>
        </is>
      </c>
      <c r="L329" s="131" t="str"/>
      <c r="M329" s="131" t="inlineStr">
        <is>
          <t>Not started</t>
        </is>
      </c>
      <c r="N329" s="131" t="str"/>
      <c r="O329" s="131" t="str"/>
      <c r="P329" s="131" t="n"/>
      <c r="Q329" s="131" t="n"/>
      <c r="R329" s="136">
        <f>IF(B329="","",IF(OR(LEFT(H329,8)="REQUIRED",LEFT(H329,6)="SHARED"),IF(L329="","MISSING — pack instance ID",IF(P329="","MISSING — pack instance reference",IF(OR(H329="REQUIRED — component-scoped",LEFT(H329,6)="SHARED"),IF(Q329="","MISSING — explicit covered-object list",IF(ISNUMBER(SEARCH(B329,Q329)),"COVERED — exact shared/component route","MISSING — object not named in covered-object list")),IF(COUNTIF($L$5:$L$2000,L329)&gt;1,"BLOCK — duplicate instance ID on non-shared route","COVERED — exact route")))),IF(OR(LEFT(H329,18)="SCREEN / HANDOFF",LEFT(H329,11)="CONDITIONAL",LEFT(H329,5)="BLOCK"),"HANDOFF / CONDITIONAL — no instance coverage claim",IF(LEFT(H329,16)="NEEDS ASSESSMENT","NEEDS ASSESSMENT","N/A"))))</f>
        <v/>
      </c>
      <c r="S329" s="136">
        <f>IF(OR(B329="",F329=""),"",B329&amp;"|"&amp;F329)</f>
        <v/>
      </c>
    </row>
    <row r="330">
      <c r="A330" s="8" t="inlineStr">
        <is>
          <t>GR-0326</t>
        </is>
      </c>
      <c r="B330" s="8">
        <f>'04_SCOPE_CLASSIFICATION'!A24</f>
        <v/>
      </c>
      <c r="C330" s="8">
        <f>'04_SCOPE_CLASSIFICATION'!B24</f>
        <v/>
      </c>
      <c r="D330" s="8">
        <f>'04_SCOPE_CLASSIFICATION'!D24</f>
        <v/>
      </c>
      <c r="E330" s="8">
        <f>'04_SCOPE_CLASSIFICATION'!E24</f>
        <v/>
      </c>
      <c r="F330" s="8" t="inlineStr">
        <is>
          <t>AZC-TRANS</t>
        </is>
      </c>
      <c r="G330" s="8" t="inlineStr">
        <is>
          <t>Transparency &amp; Information</t>
        </is>
      </c>
      <c r="H330" s="8">
        <f>IF('04_SCOPE_CLASSIFICATION'!B24="","NOT CONFIGURED",IF(OR('04_SCOPE_CLASSIFICATION'!R24="Required",AND(OR('04_SCOPE_CLASSIFICATION'!O24="High-risk — Annex III",'04_SCOPE_CLASSIFICATION'!O24="High-risk — Annex I"),'04_SCOPE_CLASSIFICATION'!H24="Yes")),IF(E330="Parent dossier","REQUIRED — parent dossier",IF(E330="Separate dossier","REQUIRED — separate object",IF(E330="Component-scoped controls","REQUIRED — component-scoped",IF(E330="Shared parent controls","SHARED — parent dossier",IF(E330="Not separately assessed","SCREEN / HANDOFF — confirm parent coverage","NEEDS ASSESSMENT — dossier mode"))))),IF(AND(OR('04_SCOPE_CLASSIFICATION'!O24="High-risk — Annex III",'04_SCOPE_CLASSIFICATION'!O24="High-risk — Annex I"),'04_SCOPE_CLASSIFICATION'!I24="Yes",'04_SCOPE_CLASSIFICATION'!H24&lt;&gt;"Yes"),"SCREEN / HANDOFF — obtain provider Article 13 information",IF(OR('04_SCOPE_CLASSIFICATION'!R24="Needs assessment",'04_SCOPE_CLASSIFICATION'!O24="Needs assessment"),"NEEDS ASSESSMENT",IF('04_SCOPE_CLASSIFICATION'!R24="Potential exception / reduced disclosure","CONDITIONAL — exception / reduced disclosure evidence","NOT APPLICABLE")))))</f>
        <v/>
      </c>
      <c r="I330" s="8" t="inlineStr">
        <is>
          <t>Article 13 provider info + Article 50 transparency.</t>
        </is>
      </c>
      <c r="J330" s="8" t="inlineStr">
        <is>
          <t>Articles 13,50</t>
        </is>
      </c>
      <c r="K330" s="8" t="inlineStr">
        <is>
          <t>AZComply_Transparency_Information_Control_Workbook_2026-09-05.xlsx</t>
        </is>
      </c>
      <c r="L330" s="131" t="str"/>
      <c r="M330" s="131" t="inlineStr">
        <is>
          <t>Not started</t>
        </is>
      </c>
      <c r="N330" s="131" t="str"/>
      <c r="O330" s="131" t="str"/>
      <c r="P330" s="131" t="n"/>
      <c r="Q330" s="131" t="n"/>
      <c r="R330" s="136">
        <f>IF(B330="","",IF(OR(LEFT(H330,8)="REQUIRED",LEFT(H330,6)="SHARED"),IF(L330="","MISSING — pack instance ID",IF(P330="","MISSING — pack instance reference",IF(OR(H330="REQUIRED — component-scoped",LEFT(H330,6)="SHARED"),IF(Q330="","MISSING — explicit covered-object list",IF(ISNUMBER(SEARCH(B330,Q330)),"COVERED — exact shared/component route","MISSING — object not named in covered-object list")),IF(COUNTIF($L$5:$L$2000,L330)&gt;1,"BLOCK — duplicate instance ID on non-shared route","COVERED — exact route")))),IF(OR(LEFT(H330,18)="SCREEN / HANDOFF",LEFT(H330,11)="CONDITIONAL",LEFT(H330,5)="BLOCK"),"HANDOFF / CONDITIONAL — no instance coverage claim",IF(LEFT(H330,16)="NEEDS ASSESSMENT","NEEDS ASSESSMENT","N/A"))))</f>
        <v/>
      </c>
      <c r="S330" s="136">
        <f>IF(OR(B330="",F330=""),"",B330&amp;"|"&amp;F330)</f>
        <v/>
      </c>
    </row>
    <row r="331">
      <c r="A331" s="8" t="inlineStr">
        <is>
          <t>GR-0327</t>
        </is>
      </c>
      <c r="B331" s="8">
        <f>'04_SCOPE_CLASSIFICATION'!A24</f>
        <v/>
      </c>
      <c r="C331" s="8">
        <f>'04_SCOPE_CLASSIFICATION'!B24</f>
        <v/>
      </c>
      <c r="D331" s="8">
        <f>'04_SCOPE_CLASSIFICATION'!D24</f>
        <v/>
      </c>
      <c r="E331" s="8">
        <f>'04_SCOPE_CLASSIFICATION'!E24</f>
        <v/>
      </c>
      <c r="F331" s="8" t="inlineStr">
        <is>
          <t>AZC-DEP</t>
        </is>
      </c>
      <c r="G331" s="8" t="inlineStr">
        <is>
          <t>Deployer Obligations</t>
        </is>
      </c>
      <c r="H331" s="8">
        <f>IF('04_SCOPE_CLASSIFICATION'!B24="","NOT CONFIGURED",IF(AND('04_SCOPE_CLASSIFICATION'!I24="Yes",OR('04_SCOPE_CLASSIFICATION'!O24="High-risk — Annex III",'04_SCOPE_CLASSIFICATION'!O24="High-risk — Annex I")),IF(E331="Parent dossier","REQUIRED — parent dossier",IF(E331="Separate dossier","REQUIRED — separate object",IF(E331="Component-scoped controls","REQUIRED — component-scoped",IF(E331="Shared parent controls","SHARED — parent dossier",IF(E331="Not separately assessed","SCREEN / HANDOFF — confirm parent coverage","NEEDS ASSESSMENT — dossier mode"))))),IF(OR('04_SCOPE_CLASSIFICATION'!I24="Needs assessment",'04_SCOPE_CLASSIFICATION'!O24="Needs assessment"),"NEEDS ASSESSMENT","NOT APPLICABLE")))</f>
        <v/>
      </c>
      <c r="I331" s="8" t="inlineStr">
        <is>
          <t>High-risk deployer duties.</t>
        </is>
      </c>
      <c r="J331" s="8" t="inlineStr">
        <is>
          <t>Article 26</t>
        </is>
      </c>
      <c r="K331" s="8" t="inlineStr">
        <is>
          <t>AZComply_Deployer_Obligations_Control_Workbook_2026-09-04.xlsx</t>
        </is>
      </c>
      <c r="L331" s="131" t="str"/>
      <c r="M331" s="131" t="inlineStr">
        <is>
          <t>Not started</t>
        </is>
      </c>
      <c r="N331" s="131" t="str"/>
      <c r="O331" s="131" t="str"/>
      <c r="P331" s="131" t="n"/>
      <c r="Q331" s="131" t="n"/>
      <c r="R331" s="136">
        <f>IF(B331="","",IF(OR(LEFT(H331,8)="REQUIRED",LEFT(H331,6)="SHARED"),IF(L331="","MISSING — pack instance ID",IF(P331="","MISSING — pack instance reference",IF(OR(H331="REQUIRED — component-scoped",LEFT(H331,6)="SHARED"),IF(Q331="","MISSING — explicit covered-object list",IF(ISNUMBER(SEARCH(B331,Q331)),"COVERED — exact shared/component route","MISSING — object not named in covered-object list")),IF(COUNTIF($L$5:$L$2000,L331)&gt;1,"BLOCK — duplicate instance ID on non-shared route","COVERED — exact route")))),IF(OR(LEFT(H331,18)="SCREEN / HANDOFF",LEFT(H331,11)="CONDITIONAL",LEFT(H331,5)="BLOCK"),"HANDOFF / CONDITIONAL — no instance coverage claim",IF(LEFT(H331,16)="NEEDS ASSESSMENT","NEEDS ASSESSMENT","N/A"))))</f>
        <v/>
      </c>
      <c r="S331" s="136">
        <f>IF(OR(B331="",F331=""),"",B331&amp;"|"&amp;F331)</f>
        <v/>
      </c>
    </row>
    <row r="332">
      <c r="A332" s="8" t="inlineStr">
        <is>
          <t>GR-0328</t>
        </is>
      </c>
      <c r="B332" s="8">
        <f>'04_SCOPE_CLASSIFICATION'!A24</f>
        <v/>
      </c>
      <c r="C332" s="8">
        <f>'04_SCOPE_CLASSIFICATION'!B24</f>
        <v/>
      </c>
      <c r="D332" s="8">
        <f>'04_SCOPE_CLASSIFICATION'!D24</f>
        <v/>
      </c>
      <c r="E332" s="8">
        <f>'04_SCOPE_CLASSIFICATION'!E24</f>
        <v/>
      </c>
      <c r="F332" s="8" t="inlineStr">
        <is>
          <t>AZC-HO</t>
        </is>
      </c>
      <c r="G332" s="8" t="inlineStr">
        <is>
          <t>Human Oversight</t>
        </is>
      </c>
      <c r="H332" s="8">
        <f>IF('04_SCOPE_CLASSIFICATION'!B24="","NOT CONFIGURED",IF(AND(OR('04_SCOPE_CLASSIFICATION'!O24="High-risk — Annex III",'04_SCOPE_CLASSIFICATION'!O24="High-risk — Annex I"),OR('04_SCOPE_CLASSIFICATION'!H24="Yes",'04_SCOPE_CLASSIFICATION'!I24="Yes")),IF(E332="Parent dossier","REQUIRED — parent dossier",IF(E332="Separate dossier","REQUIRED — separate object",IF(E332="Component-scoped controls","REQUIRED — component-scoped",IF(E332="Shared parent controls","SHARED — parent dossier",IF(E332="Not separately assessed","SCREEN / HANDOFF — confirm parent coverage","NEEDS ASSESSMENT — dossier mode"))))),IF('04_SCOPE_CLASSIFICATION'!O24="Needs assessment","NEEDS ASSESSMENT","NOT APPLICABLE")))</f>
        <v/>
      </c>
      <c r="I332" s="8" t="inlineStr">
        <is>
          <t>High-risk provider/deployer human oversight.</t>
        </is>
      </c>
      <c r="J332" s="8" t="inlineStr">
        <is>
          <t>Articles 14,26(2)</t>
        </is>
      </c>
      <c r="K332" s="8" t="inlineStr">
        <is>
          <t>AZComply_Human_Oversight_Control_Workbook_2026-09-04.xlsx</t>
        </is>
      </c>
      <c r="L332" s="131" t="str"/>
      <c r="M332" s="131" t="inlineStr">
        <is>
          <t>Not started</t>
        </is>
      </c>
      <c r="N332" s="131" t="str"/>
      <c r="O332" s="131" t="str"/>
      <c r="P332" s="131" t="n"/>
      <c r="Q332" s="131" t="n"/>
      <c r="R332" s="136">
        <f>IF(B332="","",IF(OR(LEFT(H332,8)="REQUIRED",LEFT(H332,6)="SHARED"),IF(L332="","MISSING — pack instance ID",IF(P332="","MISSING — pack instance reference",IF(OR(H332="REQUIRED — component-scoped",LEFT(H332,6)="SHARED"),IF(Q332="","MISSING — explicit covered-object list",IF(ISNUMBER(SEARCH(B332,Q332)),"COVERED — exact shared/component route","MISSING — object not named in covered-object list")),IF(COUNTIF($L$5:$L$2000,L332)&gt;1,"BLOCK — duplicate instance ID on non-shared route","COVERED — exact route")))),IF(OR(LEFT(H332,18)="SCREEN / HANDOFF",LEFT(H332,11)="CONDITIONAL",LEFT(H332,5)="BLOCK"),"HANDOFF / CONDITIONAL — no instance coverage claim",IF(LEFT(H332,16)="NEEDS ASSESSMENT","NEEDS ASSESSMENT","N/A"))))</f>
        <v/>
      </c>
      <c r="S332" s="136">
        <f>IF(OR(B332="",F332=""),"",B332&amp;"|"&amp;F332)</f>
        <v/>
      </c>
    </row>
    <row r="333">
      <c r="A333" s="8" t="inlineStr">
        <is>
          <t>GR-0329</t>
        </is>
      </c>
      <c r="B333" s="8">
        <f>'04_SCOPE_CLASSIFICATION'!A24</f>
        <v/>
      </c>
      <c r="C333" s="8">
        <f>'04_SCOPE_CLASSIFICATION'!B24</f>
        <v/>
      </c>
      <c r="D333" s="8">
        <f>'04_SCOPE_CLASSIFICATION'!D24</f>
        <v/>
      </c>
      <c r="E333" s="8">
        <f>'04_SCOPE_CLASSIFICATION'!E24</f>
        <v/>
      </c>
      <c r="F333" s="8" t="inlineStr">
        <is>
          <t>AZC-RISK</t>
        </is>
      </c>
      <c r="G333" s="8" t="inlineStr">
        <is>
          <t>Risk Management System</t>
        </is>
      </c>
      <c r="H333" s="8">
        <f>IF('04_SCOPE_CLASSIFICATION'!B24="","NOT CONFIGURED",IF(OR('04_SCOPE_CLASSIFICATION'!O24="High-risk — Annex III",'04_SCOPE_CLASSIFICATION'!O24="High-risk — Annex I"),IF('04_SCOPE_CLASSIFICATION'!H24="Yes",IF(E333="Parent dossier","REQUIRED — parent dossier",IF(E333="Separate dossier","REQUIRED — separate object",IF(E333="Component-scoped controls","REQUIRED — component-scoped",IF(E333="Shared parent controls","SHARED — parent dossier",IF(E333="Not separately assessed","SCREEN / HANDOFF — confirm parent coverage","NEEDS ASSESSMENT — dossier mode"))))),IF('04_SCOPE_CLASSIFICATION'!I24="Yes","SCREEN / HANDOFF — provider-side evidence required",IF('04_SCOPE_CLASSIFICATION'!H24="Needs assessment","NEEDS ASSESSMENT — provider role","SCREEN / HANDOFF — identify responsible provider"))),IF('04_SCOPE_CLASSIFICATION'!O24="Needs assessment","NEEDS ASSESSMENT","NOT APPLICABLE")))</f>
        <v/>
      </c>
      <c r="I333" s="8" t="inlineStr">
        <is>
          <t>Provider-side high-risk pack; deployer uses handoff/provider evidence.</t>
        </is>
      </c>
      <c r="J333" s="8" t="inlineStr">
        <is>
          <t>Article 9</t>
        </is>
      </c>
      <c r="K333" s="8" t="inlineStr">
        <is>
          <t>AZComply_Risk_Management_System_Control_Workbook_2026-09-04.xlsx</t>
        </is>
      </c>
      <c r="L333" s="131" t="str"/>
      <c r="M333" s="131" t="inlineStr">
        <is>
          <t>Not started</t>
        </is>
      </c>
      <c r="N333" s="131" t="str"/>
      <c r="O333" s="131" t="str"/>
      <c r="P333" s="131" t="n"/>
      <c r="Q333" s="131" t="n"/>
      <c r="R333" s="136">
        <f>IF(B333="","",IF(OR(LEFT(H333,8)="REQUIRED",LEFT(H333,6)="SHARED"),IF(L333="","MISSING — pack instance ID",IF(P333="","MISSING — pack instance reference",IF(OR(H333="REQUIRED — component-scoped",LEFT(H333,6)="SHARED"),IF(Q333="","MISSING — explicit covered-object list",IF(ISNUMBER(SEARCH(B333,Q333)),"COVERED — exact shared/component route","MISSING — object not named in covered-object list")),IF(COUNTIF($L$5:$L$2000,L333)&gt;1,"BLOCK — duplicate instance ID on non-shared route","COVERED — exact route")))),IF(OR(LEFT(H333,18)="SCREEN / HANDOFF",LEFT(H333,11)="CONDITIONAL",LEFT(H333,5)="BLOCK"),"HANDOFF / CONDITIONAL — no instance coverage claim",IF(LEFT(H333,16)="NEEDS ASSESSMENT","NEEDS ASSESSMENT","N/A"))))</f>
        <v/>
      </c>
      <c r="S333" s="136">
        <f>IF(OR(B333="",F333=""),"",B333&amp;"|"&amp;F333)</f>
        <v/>
      </c>
    </row>
    <row r="334">
      <c r="A334" s="8" t="inlineStr">
        <is>
          <t>GR-0330</t>
        </is>
      </c>
      <c r="B334" s="8">
        <f>'04_SCOPE_CLASSIFICATION'!A24</f>
        <v/>
      </c>
      <c r="C334" s="8">
        <f>'04_SCOPE_CLASSIFICATION'!B24</f>
        <v/>
      </c>
      <c r="D334" s="8">
        <f>'04_SCOPE_CLASSIFICATION'!D24</f>
        <v/>
      </c>
      <c r="E334" s="8">
        <f>'04_SCOPE_CLASSIFICATION'!E24</f>
        <v/>
      </c>
      <c r="F334" s="8" t="inlineStr">
        <is>
          <t>AZC-DATA</t>
        </is>
      </c>
      <c r="G334" s="8" t="inlineStr">
        <is>
          <t>Data Governance</t>
        </is>
      </c>
      <c r="H334" s="8">
        <f>IF('04_SCOPE_CLASSIFICATION'!B24="","NOT CONFIGURED",IF(OR('04_SCOPE_CLASSIFICATION'!O24="High-risk — Annex III",'04_SCOPE_CLASSIFICATION'!O24="High-risk — Annex I"),IF('04_SCOPE_CLASSIFICATION'!H24="Yes",IF(E334="Parent dossier","REQUIRED — parent dossier",IF(E334="Separate dossier","REQUIRED — separate object",IF(E334="Component-scoped controls","REQUIRED — component-scoped",IF(E334="Shared parent controls","SHARED — parent dossier",IF(E334="Not separately assessed","SCREEN / HANDOFF — confirm parent coverage","NEEDS ASSESSMENT — dossier mode"))))),IF('04_SCOPE_CLASSIFICATION'!I24="Yes","SCREEN / HANDOFF — provider-side evidence required",IF('04_SCOPE_CLASSIFICATION'!H24="Needs assessment","NEEDS ASSESSMENT — provider role","SCREEN / HANDOFF — identify responsible provider"))),IF('04_SCOPE_CLASSIFICATION'!O24="Needs assessment","NEEDS ASSESSMENT","NOT APPLICABLE")))</f>
        <v/>
      </c>
      <c r="I334" s="8" t="inlineStr">
        <is>
          <t>Provider-side high-risk pack; deployer uses handoff/provider evidence.</t>
        </is>
      </c>
      <c r="J334" s="8" t="inlineStr">
        <is>
          <t>Article 10</t>
        </is>
      </c>
      <c r="K334" s="8" t="inlineStr">
        <is>
          <t>AZComply_Data_Governance_Control_Workbook_2026-09-04.xlsx</t>
        </is>
      </c>
      <c r="L334" s="131" t="str"/>
      <c r="M334" s="131" t="inlineStr">
        <is>
          <t>Not started</t>
        </is>
      </c>
      <c r="N334" s="131" t="str"/>
      <c r="O334" s="131" t="str"/>
      <c r="P334" s="131" t="n"/>
      <c r="Q334" s="131" t="n"/>
      <c r="R334" s="136">
        <f>IF(B334="","",IF(OR(LEFT(H334,8)="REQUIRED",LEFT(H334,6)="SHARED"),IF(L334="","MISSING — pack instance ID",IF(P334="","MISSING — pack instance reference",IF(OR(H334="REQUIRED — component-scoped",LEFT(H334,6)="SHARED"),IF(Q334="","MISSING — explicit covered-object list",IF(ISNUMBER(SEARCH(B334,Q334)),"COVERED — exact shared/component route","MISSING — object not named in covered-object list")),IF(COUNTIF($L$5:$L$2000,L334)&gt;1,"BLOCK — duplicate instance ID on non-shared route","COVERED — exact route")))),IF(OR(LEFT(H334,18)="SCREEN / HANDOFF",LEFT(H334,11)="CONDITIONAL",LEFT(H334,5)="BLOCK"),"HANDOFF / CONDITIONAL — no instance coverage claim",IF(LEFT(H334,16)="NEEDS ASSESSMENT","NEEDS ASSESSMENT","N/A"))))</f>
        <v/>
      </c>
      <c r="S334" s="136">
        <f>IF(OR(B334="",F334=""),"",B334&amp;"|"&amp;F334)</f>
        <v/>
      </c>
    </row>
    <row r="335">
      <c r="A335" s="8" t="inlineStr">
        <is>
          <t>GR-0331</t>
        </is>
      </c>
      <c r="B335" s="8">
        <f>'04_SCOPE_CLASSIFICATION'!A24</f>
        <v/>
      </c>
      <c r="C335" s="8">
        <f>'04_SCOPE_CLASSIFICATION'!B24</f>
        <v/>
      </c>
      <c r="D335" s="8">
        <f>'04_SCOPE_CLASSIFICATION'!D24</f>
        <v/>
      </c>
      <c r="E335" s="8">
        <f>'04_SCOPE_CLASSIFICATION'!E24</f>
        <v/>
      </c>
      <c r="F335" s="8" t="inlineStr">
        <is>
          <t>AZC-TECH</t>
        </is>
      </c>
      <c r="G335" s="8" t="inlineStr">
        <is>
          <t>Technical Documentation</t>
        </is>
      </c>
      <c r="H335" s="8">
        <f>IF('04_SCOPE_CLASSIFICATION'!B24="","NOT CONFIGURED",IF(OR('04_SCOPE_CLASSIFICATION'!O24="High-risk — Annex III",'04_SCOPE_CLASSIFICATION'!O24="High-risk — Annex I"),IF('04_SCOPE_CLASSIFICATION'!H24="Yes",IF(E335="Parent dossier","REQUIRED — parent dossier",IF(E335="Separate dossier","REQUIRED — separate object",IF(E335="Component-scoped controls","REQUIRED — component-scoped",IF(E335="Shared parent controls","SHARED — parent dossier",IF(E335="Not separately assessed","SCREEN / HANDOFF — confirm parent coverage","NEEDS ASSESSMENT — dossier mode"))))),IF('04_SCOPE_CLASSIFICATION'!I24="Yes","SCREEN / HANDOFF — provider-side evidence required",IF('04_SCOPE_CLASSIFICATION'!H24="Needs assessment","NEEDS ASSESSMENT — provider role","SCREEN / HANDOFF — identify responsible provider"))),IF('04_SCOPE_CLASSIFICATION'!O24="Needs assessment","NEEDS ASSESSMENT","NOT APPLICABLE")))</f>
        <v/>
      </c>
      <c r="I335" s="8" t="inlineStr">
        <is>
          <t>Provider-side high-risk pack; deployer uses handoff/provider evidence.</t>
        </is>
      </c>
      <c r="J335" s="8" t="inlineStr">
        <is>
          <t>Article 11 / Annex IV</t>
        </is>
      </c>
      <c r="K335" s="8" t="inlineStr">
        <is>
          <t>AZComply_Technical_Documentation_Control_Workbook_2026-09-04.xlsx</t>
        </is>
      </c>
      <c r="L335" s="131" t="str"/>
      <c r="M335" s="131" t="inlineStr">
        <is>
          <t>Not started</t>
        </is>
      </c>
      <c r="N335" s="131" t="str"/>
      <c r="O335" s="131" t="str"/>
      <c r="P335" s="131" t="n"/>
      <c r="Q335" s="131" t="n"/>
      <c r="R335" s="136">
        <f>IF(B335="","",IF(OR(LEFT(H335,8)="REQUIRED",LEFT(H335,6)="SHARED"),IF(L335="","MISSING — pack instance ID",IF(P335="","MISSING — pack instance reference",IF(OR(H335="REQUIRED — component-scoped",LEFT(H335,6)="SHARED"),IF(Q335="","MISSING — explicit covered-object list",IF(ISNUMBER(SEARCH(B335,Q335)),"COVERED — exact shared/component route","MISSING — object not named in covered-object list")),IF(COUNTIF($L$5:$L$2000,L335)&gt;1,"BLOCK — duplicate instance ID on non-shared route","COVERED — exact route")))),IF(OR(LEFT(H335,18)="SCREEN / HANDOFF",LEFT(H335,11)="CONDITIONAL",LEFT(H335,5)="BLOCK"),"HANDOFF / CONDITIONAL — no instance coverage claim",IF(LEFT(H335,16)="NEEDS ASSESSMENT","NEEDS ASSESSMENT","N/A"))))</f>
        <v/>
      </c>
      <c r="S335" s="136">
        <f>IF(OR(B335="",F335=""),"",B335&amp;"|"&amp;F335)</f>
        <v/>
      </c>
    </row>
    <row r="336">
      <c r="A336" s="8" t="inlineStr">
        <is>
          <t>GR-0332</t>
        </is>
      </c>
      <c r="B336" s="8">
        <f>'04_SCOPE_CLASSIFICATION'!A24</f>
        <v/>
      </c>
      <c r="C336" s="8">
        <f>'04_SCOPE_CLASSIFICATION'!B24</f>
        <v/>
      </c>
      <c r="D336" s="8">
        <f>'04_SCOPE_CLASSIFICATION'!D24</f>
        <v/>
      </c>
      <c r="E336" s="8">
        <f>'04_SCOPE_CLASSIFICATION'!E24</f>
        <v/>
      </c>
      <c r="F336" s="8" t="inlineStr">
        <is>
          <t>AZC-QMS</t>
        </is>
      </c>
      <c r="G336" s="8" t="inlineStr">
        <is>
          <t>Quality Management System</t>
        </is>
      </c>
      <c r="H336" s="8">
        <f>IF('04_SCOPE_CLASSIFICATION'!B24="","NOT CONFIGURED",IF(OR('04_SCOPE_CLASSIFICATION'!O24="High-risk — Annex III",'04_SCOPE_CLASSIFICATION'!O24="High-risk — Annex I"),IF('04_SCOPE_CLASSIFICATION'!H24="Yes",IF(E336="Parent dossier","REQUIRED — parent dossier",IF(E336="Separate dossier","REQUIRED — separate object",IF(E336="Component-scoped controls","REQUIRED — component-scoped",IF(E336="Shared parent controls","SHARED — parent dossier",IF(E336="Not separately assessed","SCREEN / HANDOFF — confirm parent coverage","NEEDS ASSESSMENT — dossier mode"))))),IF('04_SCOPE_CLASSIFICATION'!I24="Yes","SCREEN / HANDOFF — provider-side evidence required",IF('04_SCOPE_CLASSIFICATION'!H24="Needs assessment","NEEDS ASSESSMENT — provider role","SCREEN / HANDOFF — identify responsible provider"))),IF('04_SCOPE_CLASSIFICATION'!O24="Needs assessment","NEEDS ASSESSMENT","NOT APPLICABLE")))</f>
        <v/>
      </c>
      <c r="I336" s="8" t="inlineStr">
        <is>
          <t>Provider-side high-risk pack; deployer uses handoff/provider evidence.</t>
        </is>
      </c>
      <c r="J336" s="8" t="inlineStr">
        <is>
          <t>Article 17</t>
        </is>
      </c>
      <c r="K336" s="8" t="inlineStr">
        <is>
          <t>AZComply_Quality_Management_System_Control_Workbook_2026-09-04.xlsx</t>
        </is>
      </c>
      <c r="L336" s="131" t="str"/>
      <c r="M336" s="131" t="inlineStr">
        <is>
          <t>Not started</t>
        </is>
      </c>
      <c r="N336" s="131" t="str"/>
      <c r="O336" s="131" t="str"/>
      <c r="P336" s="131" t="n"/>
      <c r="Q336" s="131" t="n"/>
      <c r="R336" s="136">
        <f>IF(B336="","",IF(OR(LEFT(H336,8)="REQUIRED",LEFT(H336,6)="SHARED"),IF(L336="","MISSING — pack instance ID",IF(P336="","MISSING — pack instance reference",IF(OR(H336="REQUIRED — component-scoped",LEFT(H336,6)="SHARED"),IF(Q336="","MISSING — explicit covered-object list",IF(ISNUMBER(SEARCH(B336,Q336)),"COVERED — exact shared/component route","MISSING — object not named in covered-object list")),IF(COUNTIF($L$5:$L$2000,L336)&gt;1,"BLOCK — duplicate instance ID on non-shared route","COVERED — exact route")))),IF(OR(LEFT(H336,18)="SCREEN / HANDOFF",LEFT(H336,11)="CONDITIONAL",LEFT(H336,5)="BLOCK"),"HANDOFF / CONDITIONAL — no instance coverage claim",IF(LEFT(H336,16)="NEEDS ASSESSMENT","NEEDS ASSESSMENT","N/A"))))</f>
        <v/>
      </c>
      <c r="S336" s="136">
        <f>IF(OR(B336="",F336=""),"",B336&amp;"|"&amp;F336)</f>
        <v/>
      </c>
    </row>
    <row r="337">
      <c r="A337" s="8" t="inlineStr">
        <is>
          <t>GR-0333</t>
        </is>
      </c>
      <c r="B337" s="8">
        <f>'04_SCOPE_CLASSIFICATION'!A24</f>
        <v/>
      </c>
      <c r="C337" s="8">
        <f>'04_SCOPE_CLASSIFICATION'!B24</f>
        <v/>
      </c>
      <c r="D337" s="8">
        <f>'04_SCOPE_CLASSIFICATION'!D24</f>
        <v/>
      </c>
      <c r="E337" s="8">
        <f>'04_SCOPE_CLASSIFICATION'!E24</f>
        <v/>
      </c>
      <c r="F337" s="8" t="inlineStr">
        <is>
          <t>AZC-ARS</t>
        </is>
      </c>
      <c r="G337" s="8" t="inlineStr">
        <is>
          <t>Accuracy, Robustness &amp; Cybersecurity</t>
        </is>
      </c>
      <c r="H337" s="8">
        <f>IF('04_SCOPE_CLASSIFICATION'!B24="","NOT CONFIGURED",IF(OR('04_SCOPE_CLASSIFICATION'!O24="High-risk — Annex III",'04_SCOPE_CLASSIFICATION'!O24="High-risk — Annex I"),IF('04_SCOPE_CLASSIFICATION'!H24="Yes",IF(E337="Parent dossier","REQUIRED — parent dossier",IF(E337="Separate dossier","REQUIRED — separate object",IF(E337="Component-scoped controls","REQUIRED — component-scoped",IF(E337="Shared parent controls","SHARED — parent dossier",IF(E337="Not separately assessed","SCREEN / HANDOFF — confirm parent coverage","NEEDS ASSESSMENT — dossier mode"))))),IF('04_SCOPE_CLASSIFICATION'!I24="Yes","SCREEN / HANDOFF — provider-side evidence required",IF('04_SCOPE_CLASSIFICATION'!H24="Needs assessment","NEEDS ASSESSMENT — provider role","SCREEN / HANDOFF — identify responsible provider"))),IF('04_SCOPE_CLASSIFICATION'!O24="Needs assessment","NEEDS ASSESSMENT","NOT APPLICABLE")))</f>
        <v/>
      </c>
      <c r="I337" s="8" t="inlineStr">
        <is>
          <t>Provider-side high-risk pack; deployer uses handoff/provider evidence.</t>
        </is>
      </c>
      <c r="J337" s="8" t="inlineStr">
        <is>
          <t>Article 15</t>
        </is>
      </c>
      <c r="K337" s="8" t="inlineStr">
        <is>
          <t>AZComply_Accuracy_Robustness_Cybersecurity_Control_Workbook_2026-09-04.xlsx</t>
        </is>
      </c>
      <c r="L337" s="131" t="str"/>
      <c r="M337" s="131" t="inlineStr">
        <is>
          <t>Not started</t>
        </is>
      </c>
      <c r="N337" s="131" t="str"/>
      <c r="O337" s="131" t="str"/>
      <c r="P337" s="131" t="n"/>
      <c r="Q337" s="131" t="n"/>
      <c r="R337" s="136">
        <f>IF(B337="","",IF(OR(LEFT(H337,8)="REQUIRED",LEFT(H337,6)="SHARED"),IF(L337="","MISSING — pack instance ID",IF(P337="","MISSING — pack instance reference",IF(OR(H337="REQUIRED — component-scoped",LEFT(H337,6)="SHARED"),IF(Q337="","MISSING — explicit covered-object list",IF(ISNUMBER(SEARCH(B337,Q337)),"COVERED — exact shared/component route","MISSING — object not named in covered-object list")),IF(COUNTIF($L$5:$L$2000,L337)&gt;1,"BLOCK — duplicate instance ID on non-shared route","COVERED — exact route")))),IF(OR(LEFT(H337,18)="SCREEN / HANDOFF",LEFT(H337,11)="CONDITIONAL",LEFT(H337,5)="BLOCK"),"HANDOFF / CONDITIONAL — no instance coverage claim",IF(LEFT(H337,16)="NEEDS ASSESSMENT","NEEDS ASSESSMENT","N/A"))))</f>
        <v/>
      </c>
      <c r="S337" s="136">
        <f>IF(OR(B337="",F337=""),"",B337&amp;"|"&amp;F337)</f>
        <v/>
      </c>
    </row>
    <row r="338">
      <c r="A338" s="8" t="inlineStr">
        <is>
          <t>GR-0334</t>
        </is>
      </c>
      <c r="B338" s="8">
        <f>'04_SCOPE_CLASSIFICATION'!A24</f>
        <v/>
      </c>
      <c r="C338" s="8">
        <f>'04_SCOPE_CLASSIFICATION'!B24</f>
        <v/>
      </c>
      <c r="D338" s="8">
        <f>'04_SCOPE_CLASSIFICATION'!D24</f>
        <v/>
      </c>
      <c r="E338" s="8">
        <f>'04_SCOPE_CLASSIFICATION'!E24</f>
        <v/>
      </c>
      <c r="F338" s="8" t="inlineStr">
        <is>
          <t>AZC-LOG</t>
        </is>
      </c>
      <c r="G338" s="8" t="inlineStr">
        <is>
          <t>Logging &amp; Record-Keeping</t>
        </is>
      </c>
      <c r="H338" s="8">
        <f>IF('04_SCOPE_CLASSIFICATION'!B24="","NOT CONFIGURED",IF(AND(OR('04_SCOPE_CLASSIFICATION'!O24="High-risk — Annex III",'04_SCOPE_CLASSIFICATION'!O24="High-risk — Annex I"),OR('04_SCOPE_CLASSIFICATION'!H24="Yes",'04_SCOPE_CLASSIFICATION'!I24="Yes")),IF(E338="Parent dossier","REQUIRED — parent dossier",IF(E338="Separate dossier","REQUIRED — separate object",IF(E338="Component-scoped controls","REQUIRED — component-scoped",IF(E338="Shared parent controls","SHARED — parent dossier",IF(E338="Not separately assessed","SCREEN / HANDOFF — confirm parent coverage","NEEDS ASSESSMENT — dossier mode"))))),IF('04_SCOPE_CLASSIFICATION'!O24="Needs assessment","NEEDS ASSESSMENT","NOT APPLICABLE")))</f>
        <v/>
      </c>
      <c r="I338" s="8" t="inlineStr">
        <is>
          <t>High-risk logging spans provider/deployer roles.</t>
        </is>
      </c>
      <c r="J338" s="8" t="inlineStr">
        <is>
          <t>Articles 12,19,26</t>
        </is>
      </c>
      <c r="K338" s="8" t="inlineStr">
        <is>
          <t>AZComply_Logging_Record_Keeping_Control_Workbook_2026-09-05.xlsx</t>
        </is>
      </c>
      <c r="L338" s="131" t="str"/>
      <c r="M338" s="131" t="inlineStr">
        <is>
          <t>Not started</t>
        </is>
      </c>
      <c r="N338" s="131" t="str"/>
      <c r="O338" s="131" t="str"/>
      <c r="P338" s="131" t="n"/>
      <c r="Q338" s="131" t="n"/>
      <c r="R338" s="136">
        <f>IF(B338="","",IF(OR(LEFT(H338,8)="REQUIRED",LEFT(H338,6)="SHARED"),IF(L338="","MISSING — pack instance ID",IF(P338="","MISSING — pack instance reference",IF(OR(H338="REQUIRED — component-scoped",LEFT(H338,6)="SHARED"),IF(Q338="","MISSING — explicit covered-object list",IF(ISNUMBER(SEARCH(B338,Q338)),"COVERED — exact shared/component route","MISSING — object not named in covered-object list")),IF(COUNTIF($L$5:$L$2000,L338)&gt;1,"BLOCK — duplicate instance ID on non-shared route","COVERED — exact route")))),IF(OR(LEFT(H338,18)="SCREEN / HANDOFF",LEFT(H338,11)="CONDITIONAL",LEFT(H338,5)="BLOCK"),"HANDOFF / CONDITIONAL — no instance coverage claim",IF(LEFT(H338,16)="NEEDS ASSESSMENT","NEEDS ASSESSMENT","N/A"))))</f>
        <v/>
      </c>
      <c r="S338" s="136">
        <f>IF(OR(B338="",F338=""),"",B338&amp;"|"&amp;F338)</f>
        <v/>
      </c>
    </row>
    <row r="339">
      <c r="A339" s="8" t="inlineStr">
        <is>
          <t>GR-0335</t>
        </is>
      </c>
      <c r="B339" s="8">
        <f>'04_SCOPE_CLASSIFICATION'!A24</f>
        <v/>
      </c>
      <c r="C339" s="8">
        <f>'04_SCOPE_CLASSIFICATION'!B24</f>
        <v/>
      </c>
      <c r="D339" s="8">
        <f>'04_SCOPE_CLASSIFICATION'!D24</f>
        <v/>
      </c>
      <c r="E339" s="8">
        <f>'04_SCOPE_CLASSIFICATION'!E24</f>
        <v/>
      </c>
      <c r="F339" s="8" t="inlineStr">
        <is>
          <t>AZC-TRAIN</t>
        </is>
      </c>
      <c r="G339" s="8" t="inlineStr">
        <is>
          <t>AI Literacy, Training &amp; Competence</t>
        </is>
      </c>
      <c r="H339" s="8">
        <f>IF('04_SCOPE_CLASSIFICATION'!B24="","NOT CONFIGURED",IF('04_SCOPE_CLASSIFICATION'!W24="Required",IF(E339="Parent dossier","REQUIRED — parent dossier",IF(E339="Separate dossier","REQUIRED — separate object",IF(E339="Component-scoped controls","REQUIRED — component-scoped",IF(E339="Shared parent controls","SHARED — parent dossier",IF(E339="Not separately assessed","SCREEN / HANDOFF — confirm parent coverage","NEEDS ASSESSMENT — dossier mode"))))),IF('04_SCOPE_CLASSIFICATION'!W24="Needs assessment","NEEDS ASSESSMENT","NOT APPLICABLE")))</f>
        <v/>
      </c>
      <c r="I339" s="8" t="inlineStr">
        <is>
          <t>Article 4 / high-risk oversight training.</t>
        </is>
      </c>
      <c r="J339" s="8" t="inlineStr">
        <is>
          <t>Articles 4,26(2)</t>
        </is>
      </c>
      <c r="K339" s="8" t="inlineStr">
        <is>
          <t>AZComply_AI_Literacy_Training_Competence_Control_Workbook_2026-09-05.xlsx</t>
        </is>
      </c>
      <c r="L339" s="131" t="str"/>
      <c r="M339" s="131" t="inlineStr">
        <is>
          <t>Not started</t>
        </is>
      </c>
      <c r="N339" s="131" t="str"/>
      <c r="O339" s="131" t="str"/>
      <c r="P339" s="131" t="n"/>
      <c r="Q339" s="131" t="n"/>
      <c r="R339" s="136">
        <f>IF(B339="","",IF(OR(LEFT(H339,8)="REQUIRED",LEFT(H339,6)="SHARED"),IF(L339="","MISSING — pack instance ID",IF(P339="","MISSING — pack instance reference",IF(OR(H339="REQUIRED — component-scoped",LEFT(H339,6)="SHARED"),IF(Q339="","MISSING — explicit covered-object list",IF(ISNUMBER(SEARCH(B339,Q339)),"COVERED — exact shared/component route","MISSING — object not named in covered-object list")),IF(COUNTIF($L$5:$L$2000,L339)&gt;1,"BLOCK — duplicate instance ID on non-shared route","COVERED — exact route")))),IF(OR(LEFT(H339,18)="SCREEN / HANDOFF",LEFT(H339,11)="CONDITIONAL",LEFT(H339,5)="BLOCK"),"HANDOFF / CONDITIONAL — no instance coverage claim",IF(LEFT(H339,16)="NEEDS ASSESSMENT","NEEDS ASSESSMENT","N/A"))))</f>
        <v/>
      </c>
      <c r="S339" s="136">
        <f>IF(OR(B339="",F339=""),"",B339&amp;"|"&amp;F339)</f>
        <v/>
      </c>
    </row>
    <row r="340">
      <c r="A340" s="8" t="inlineStr">
        <is>
          <t>GR-0336</t>
        </is>
      </c>
      <c r="B340" s="8">
        <f>'04_SCOPE_CLASSIFICATION'!A24</f>
        <v/>
      </c>
      <c r="C340" s="8">
        <f>'04_SCOPE_CLASSIFICATION'!B24</f>
        <v/>
      </c>
      <c r="D340" s="8">
        <f>'04_SCOPE_CLASSIFICATION'!D24</f>
        <v/>
      </c>
      <c r="E340" s="8">
        <f>'04_SCOPE_CLASSIFICATION'!E24</f>
        <v/>
      </c>
      <c r="F340" s="8" t="inlineStr">
        <is>
          <t>AZC-FRIA</t>
        </is>
      </c>
      <c r="G340" s="8" t="inlineStr">
        <is>
          <t>Fundamental Rights Impact Assessment</t>
        </is>
      </c>
      <c r="H340" s="8">
        <f>IF('04_SCOPE_CLASSIFICATION'!B24="","NOT CONFIGURED",IF('04_SCOPE_CLASSIFICATION'!S24="Required",IF(E340="Parent dossier","REQUIRED — parent dossier",IF(E340="Separate dossier","REQUIRED — separate object",IF(E340="Component-scoped controls","REQUIRED — component-scoped",IF(E340="Shared parent controls","SHARED — parent dossier",IF(E340="Not separately assessed","SCREEN / HANDOFF — confirm parent coverage","NEEDS ASSESSMENT — dossier mode"))))),IF('04_SCOPE_CLASSIFICATION'!S24="Potentially reusable / exempt route","CONDITIONAL — reuse/exemption review",IF('04_SCOPE_CLASSIFICATION'!S24="Needs assessment","NEEDS ASSESSMENT","NOT APPLICABLE"))))</f>
        <v/>
      </c>
      <c r="I340" s="8" t="inlineStr">
        <is>
          <t>FRIA use/deployer route.</t>
        </is>
      </c>
      <c r="J340" s="8" t="inlineStr">
        <is>
          <t>Article 27 / Art.5(2)</t>
        </is>
      </c>
      <c r="K340" s="8" t="inlineStr">
        <is>
          <t>AZComply_Fundamental_Rights_Impact_Assessment_Control_Workbook_2026-09-05.xlsx</t>
        </is>
      </c>
      <c r="L340" s="131" t="str"/>
      <c r="M340" s="131" t="inlineStr">
        <is>
          <t>Not started</t>
        </is>
      </c>
      <c r="N340" s="131" t="str"/>
      <c r="O340" s="131" t="str"/>
      <c r="P340" s="131" t="n"/>
      <c r="Q340" s="131" t="n"/>
      <c r="R340" s="136">
        <f>IF(B340="","",IF(OR(LEFT(H340,8)="REQUIRED",LEFT(H340,6)="SHARED"),IF(L340="","MISSING — pack instance ID",IF(P340="","MISSING — pack instance reference",IF(OR(H340="REQUIRED — component-scoped",LEFT(H340,6)="SHARED"),IF(Q340="","MISSING — explicit covered-object list",IF(ISNUMBER(SEARCH(B340,Q340)),"COVERED — exact shared/component route","MISSING — object not named in covered-object list")),IF(COUNTIF($L$5:$L$2000,L340)&gt;1,"BLOCK — duplicate instance ID on non-shared route","COVERED — exact route")))),IF(OR(LEFT(H340,18)="SCREEN / HANDOFF",LEFT(H340,11)="CONDITIONAL",LEFT(H340,5)="BLOCK"),"HANDOFF / CONDITIONAL — no instance coverage claim",IF(LEFT(H340,16)="NEEDS ASSESSMENT","NEEDS ASSESSMENT","N/A"))))</f>
        <v/>
      </c>
      <c r="S340" s="136">
        <f>IF(OR(B340="",F340=""),"",B340&amp;"|"&amp;F340)</f>
        <v/>
      </c>
    </row>
    <row r="341">
      <c r="A341" s="8" t="inlineStr">
        <is>
          <t>GR-0337</t>
        </is>
      </c>
      <c r="B341" s="8">
        <f>'04_SCOPE_CLASSIFICATION'!A24</f>
        <v/>
      </c>
      <c r="C341" s="8">
        <f>'04_SCOPE_CLASSIFICATION'!B24</f>
        <v/>
      </c>
      <c r="D341" s="8">
        <f>'04_SCOPE_CLASSIFICATION'!D24</f>
        <v/>
      </c>
      <c r="E341" s="8">
        <f>'04_SCOPE_CLASSIFICATION'!E24</f>
        <v/>
      </c>
      <c r="F341" s="8" t="inlineStr">
        <is>
          <t>AZC-REG</t>
        </is>
      </c>
      <c r="G341" s="8" t="inlineStr">
        <is>
          <t>EU AI Database Registration</t>
        </is>
      </c>
      <c r="H341" s="8">
        <f>IF('04_SCOPE_CLASSIFICATION'!B24="","NOT CONFIGURED",IF(LEFT('04_SCOPE_CLASSIFICATION'!T24,8)="Required",IF(E341="Parent dossier","REQUIRED — parent dossier",IF(E341="Separate dossier","REQUIRED — separate object",IF(E341="Component-scoped controls","REQUIRED — component-scoped",IF(E341="Shared parent controls","SHARED — parent dossier",IF(E341="Not separately assessed","SCREEN / HANDOFF — confirm parent coverage","NEEDS ASSESSMENT — dossier mode"))))),IF('04_SCOPE_CLASSIFICATION'!T24="Needs assessment","NEEDS ASSESSMENT","NOT APPLICABLE")))</f>
        <v/>
      </c>
      <c r="I341" s="8" t="inlineStr">
        <is>
          <t>EU/secure/national registration routing.</t>
        </is>
      </c>
      <c r="J341" s="8" t="inlineStr">
        <is>
          <t>Articles 49,71</t>
        </is>
      </c>
      <c r="K341" s="8" t="inlineStr">
        <is>
          <t>AZComply_EU_AI_Database_Registration_Control_Workbook_2026-09-05.xlsx</t>
        </is>
      </c>
      <c r="L341" s="131" t="str"/>
      <c r="M341" s="131" t="inlineStr">
        <is>
          <t>Not started</t>
        </is>
      </c>
      <c r="N341" s="131" t="str"/>
      <c r="O341" s="131" t="str"/>
      <c r="P341" s="131" t="n"/>
      <c r="Q341" s="131" t="n"/>
      <c r="R341" s="136">
        <f>IF(B341="","",IF(OR(LEFT(H341,8)="REQUIRED",LEFT(H341,6)="SHARED"),IF(L341="","MISSING — pack instance ID",IF(P341="","MISSING — pack instance reference",IF(OR(H341="REQUIRED — component-scoped",LEFT(H341,6)="SHARED"),IF(Q341="","MISSING — explicit covered-object list",IF(ISNUMBER(SEARCH(B341,Q341)),"COVERED — exact shared/component route","MISSING — object not named in covered-object list")),IF(COUNTIF($L$5:$L$2000,L341)&gt;1,"BLOCK — duplicate instance ID on non-shared route","COVERED — exact route")))),IF(OR(LEFT(H341,18)="SCREEN / HANDOFF",LEFT(H341,11)="CONDITIONAL",LEFT(H341,5)="BLOCK"),"HANDOFF / CONDITIONAL — no instance coverage claim",IF(LEFT(H341,16)="NEEDS ASSESSMENT","NEEDS ASSESSMENT","N/A"))))</f>
        <v/>
      </c>
      <c r="S341" s="136">
        <f>IF(OR(B341="",F341=""),"",B341&amp;"|"&amp;F341)</f>
        <v/>
      </c>
    </row>
    <row r="342">
      <c r="A342" s="8" t="inlineStr">
        <is>
          <t>GR-0338</t>
        </is>
      </c>
      <c r="B342" s="8">
        <f>'04_SCOPE_CLASSIFICATION'!A24</f>
        <v/>
      </c>
      <c r="C342" s="8">
        <f>'04_SCOPE_CLASSIFICATION'!B24</f>
        <v/>
      </c>
      <c r="D342" s="8">
        <f>'04_SCOPE_CLASSIFICATION'!D24</f>
        <v/>
      </c>
      <c r="E342" s="8">
        <f>'04_SCOPE_CLASSIFICATION'!E24</f>
        <v/>
      </c>
      <c r="F342" s="8" t="inlineStr">
        <is>
          <t>AZC-PMS</t>
        </is>
      </c>
      <c r="G342" s="8" t="inlineStr">
        <is>
          <t>Post-Market Monitoring</t>
        </is>
      </c>
      <c r="H342" s="8">
        <f>IF('04_SCOPE_CLASSIFICATION'!B24="","NOT CONFIGURED",IF(OR('04_SCOPE_CLASSIFICATION'!O24="High-risk — Annex III",'04_SCOPE_CLASSIFICATION'!O24="High-risk — Annex I"),IF('04_SCOPE_CLASSIFICATION'!H24="Yes",IF(E342="Parent dossier","REQUIRED — parent dossier",IF(E342="Separate dossier","REQUIRED — separate object",IF(E342="Component-scoped controls","REQUIRED — component-scoped",IF(E342="Shared parent controls","SHARED — parent dossier",IF(E342="Not separately assessed","SCREEN / HANDOFF — confirm parent coverage","NEEDS ASSESSMENT — dossier mode"))))),IF('04_SCOPE_CLASSIFICATION'!I24="Yes","SCREEN / HANDOFF — provider-side evidence required",IF('04_SCOPE_CLASSIFICATION'!H24="Needs assessment","NEEDS ASSESSMENT — provider role","SCREEN / HANDOFF — identify responsible provider"))),IF('04_SCOPE_CLASSIFICATION'!O24="Needs assessment","NEEDS ASSESSMENT","NOT APPLICABLE")))</f>
        <v/>
      </c>
      <c r="I342" s="8" t="inlineStr">
        <is>
          <t>Provider-side high-risk pack; deployer uses handoff/provider evidence.</t>
        </is>
      </c>
      <c r="J342" s="8" t="inlineStr">
        <is>
          <t>Article 72</t>
        </is>
      </c>
      <c r="K342" s="8" t="inlineStr">
        <is>
          <t>AZComply_Post_Market_Monitoring_Control_Workbook_2026-09-04.xlsx</t>
        </is>
      </c>
      <c r="L342" s="131" t="str"/>
      <c r="M342" s="131" t="inlineStr">
        <is>
          <t>Not started</t>
        </is>
      </c>
      <c r="N342" s="131" t="str"/>
      <c r="O342" s="131" t="str"/>
      <c r="P342" s="131" t="n"/>
      <c r="Q342" s="131" t="n"/>
      <c r="R342" s="136">
        <f>IF(B342="","",IF(OR(LEFT(H342,8)="REQUIRED",LEFT(H342,6)="SHARED"),IF(L342="","MISSING — pack instance ID",IF(P342="","MISSING — pack instance reference",IF(OR(H342="REQUIRED — component-scoped",LEFT(H342,6)="SHARED"),IF(Q342="","MISSING — explicit covered-object list",IF(ISNUMBER(SEARCH(B342,Q342)),"COVERED — exact shared/component route","MISSING — object not named in covered-object list")),IF(COUNTIF($L$5:$L$2000,L342)&gt;1,"BLOCK — duplicate instance ID on non-shared route","COVERED — exact route")))),IF(OR(LEFT(H342,18)="SCREEN / HANDOFF",LEFT(H342,11)="CONDITIONAL",LEFT(H342,5)="BLOCK"),"HANDOFF / CONDITIONAL — no instance coverage claim",IF(LEFT(H342,16)="NEEDS ASSESSMENT","NEEDS ASSESSMENT","N/A"))))</f>
        <v/>
      </c>
      <c r="S342" s="136">
        <f>IF(OR(B342="",F342=""),"",B342&amp;"|"&amp;F342)</f>
        <v/>
      </c>
    </row>
    <row r="343">
      <c r="A343" s="8" t="inlineStr">
        <is>
          <t>GR-0339</t>
        </is>
      </c>
      <c r="B343" s="8">
        <f>'04_SCOPE_CLASSIFICATION'!A24</f>
        <v/>
      </c>
      <c r="C343" s="8">
        <f>'04_SCOPE_CLASSIFICATION'!B24</f>
        <v/>
      </c>
      <c r="D343" s="8">
        <f>'04_SCOPE_CLASSIFICATION'!D24</f>
        <v/>
      </c>
      <c r="E343" s="8">
        <f>'04_SCOPE_CLASSIFICATION'!E24</f>
        <v/>
      </c>
      <c r="F343" s="8" t="inlineStr">
        <is>
          <t>AZC-SUP</t>
        </is>
      </c>
      <c r="G343" s="8" t="inlineStr">
        <is>
          <t>AI Supply Chain &amp; Value Chain</t>
        </is>
      </c>
      <c r="H343" s="8">
        <f>IF('04_SCOPE_CLASSIFICATION'!B24="","NOT CONFIGURED",IF('04_SCOPE_CLASSIFICATION'!V24="Required",IF(E343="Parent dossier","REQUIRED — parent dossier",IF(E343="Separate dossier","REQUIRED — separate object",IF(E343="Component-scoped controls","REQUIRED — component-scoped",IF(E343="Shared parent controls","SHARED — parent dossier",IF(E343="Not separately assessed","SCREEN / HANDOFF — confirm parent coverage","NEEDS ASSESSMENT — dossier mode"))))),IF('04_SCOPE_CLASSIFICATION'!V24="Screen / handoff","SCREEN / HANDOFF",IF('04_SCOPE_CLASSIFICATION'!V24="Needs assessment","NEEDS ASSESSMENT","NOT APPLICABLE"))))</f>
        <v/>
      </c>
      <c r="I343" s="8" t="inlineStr">
        <is>
          <t>Articles 22–25/value-chain route.</t>
        </is>
      </c>
      <c r="J343" s="8" t="inlineStr">
        <is>
          <t>Articles 22–25</t>
        </is>
      </c>
      <c r="K343" s="8" t="inlineStr">
        <is>
          <t>AZComply_AI_Supply_Chain_Value_Chain_Control_Workbook_2026-09-05.xlsx</t>
        </is>
      </c>
      <c r="L343" s="131" t="str"/>
      <c r="M343" s="131" t="inlineStr">
        <is>
          <t>Not started</t>
        </is>
      </c>
      <c r="N343" s="131" t="str"/>
      <c r="O343" s="131" t="str"/>
      <c r="P343" s="131" t="n"/>
      <c r="Q343" s="131" t="n"/>
      <c r="R343" s="136">
        <f>IF(B343="","",IF(OR(LEFT(H343,8)="REQUIRED",LEFT(H343,6)="SHARED"),IF(L343="","MISSING — pack instance ID",IF(P343="","MISSING — pack instance reference",IF(OR(H343="REQUIRED — component-scoped",LEFT(H343,6)="SHARED"),IF(Q343="","MISSING — explicit covered-object list",IF(ISNUMBER(SEARCH(B343,Q343)),"COVERED — exact shared/component route","MISSING — object not named in covered-object list")),IF(COUNTIF($L$5:$L$2000,L343)&gt;1,"BLOCK — duplicate instance ID on non-shared route","COVERED — exact route")))),IF(OR(LEFT(H343,18)="SCREEN / HANDOFF",LEFT(H343,11)="CONDITIONAL",LEFT(H343,5)="BLOCK"),"HANDOFF / CONDITIONAL — no instance coverage claim",IF(LEFT(H343,16)="NEEDS ASSESSMENT","NEEDS ASSESSMENT","N/A"))))</f>
        <v/>
      </c>
      <c r="S343" s="136">
        <f>IF(OR(B343="",F343=""),"",B343&amp;"|"&amp;F343)</f>
        <v/>
      </c>
    </row>
    <row r="344">
      <c r="A344" s="8" t="inlineStr">
        <is>
          <t>GR-0340</t>
        </is>
      </c>
      <c r="B344" s="8">
        <f>'04_SCOPE_CLASSIFICATION'!A24</f>
        <v/>
      </c>
      <c r="C344" s="8">
        <f>'04_SCOPE_CLASSIFICATION'!B24</f>
        <v/>
      </c>
      <c r="D344" s="8">
        <f>'04_SCOPE_CLASSIFICATION'!D24</f>
        <v/>
      </c>
      <c r="E344" s="8">
        <f>'04_SCOPE_CLASSIFICATION'!E24</f>
        <v/>
      </c>
      <c r="F344" s="8" t="inlineStr">
        <is>
          <t>AZC-GPAI</t>
        </is>
      </c>
      <c r="G344" s="8" t="inlineStr">
        <is>
          <t>GPAI Model Compliance</t>
        </is>
      </c>
      <c r="H344" s="8">
        <f>IF('04_SCOPE_CLASSIFICATION'!B24="","NOT CONFIGURED",IF(OR('04_SCOPE_CLASSIFICATION'!U24="Ordinary GPAI provider",'04_SCOPE_CLASSIFICATION'!U24="Systemic-risk GPAI provider"),IF('04_SCOPE_CLASSIFICATION'!H24="Yes",IF(E344="Parent dossier","REQUIRED — parent dossier",IF(E344="Separate dossier","REQUIRED — separate object",IF(E344="Component-scoped controls","REQUIRED — component-scoped",IF(E344="Shared parent controls","SHARED — parent dossier",IF(E344="Not separately assessed","SCREEN / HANDOFF — confirm parent coverage","NEEDS ASSESSMENT — dossier mode"))))),"SCREEN / HANDOFF — external GPAI provider obligations"),IF('04_SCOPE_CLASSIFICATION'!U24="GPAI model used / external provider handoff","SCREEN / HANDOFF — model-provider evidence",IF('04_SCOPE_CLASSIFICATION'!U24="Needs assessment","NEEDS ASSESSMENT","NOT APPLICABLE"))))</f>
        <v/>
      </c>
      <c r="I344" s="8" t="inlineStr">
        <is>
          <t>GPAI provider vs downstream handoff.</t>
        </is>
      </c>
      <c r="J344" s="8" t="inlineStr">
        <is>
          <t>Articles 51–55</t>
        </is>
      </c>
      <c r="K344" s="8" t="inlineStr">
        <is>
          <t>AZComply_GPAI_Model_Compliance_Control_Workbook_2026-09-05.xlsx</t>
        </is>
      </c>
      <c r="L344" s="131" t="str"/>
      <c r="M344" s="131" t="inlineStr">
        <is>
          <t>Not started</t>
        </is>
      </c>
      <c r="N344" s="131" t="str"/>
      <c r="O344" s="131" t="str"/>
      <c r="P344" s="131" t="n"/>
      <c r="Q344" s="131" t="n"/>
      <c r="R344" s="136">
        <f>IF(B344="","",IF(OR(LEFT(H344,8)="REQUIRED",LEFT(H344,6)="SHARED"),IF(L344="","MISSING — pack instance ID",IF(P344="","MISSING — pack instance reference",IF(OR(H344="REQUIRED — component-scoped",LEFT(H344,6)="SHARED"),IF(Q344="","MISSING — explicit covered-object list",IF(ISNUMBER(SEARCH(B344,Q344)),"COVERED — exact shared/component route","MISSING — object not named in covered-object list")),IF(COUNTIF($L$5:$L$2000,L344)&gt;1,"BLOCK — duplicate instance ID on non-shared route","COVERED — exact route")))),IF(OR(LEFT(H344,18)="SCREEN / HANDOFF",LEFT(H344,11)="CONDITIONAL",LEFT(H344,5)="BLOCK"),"HANDOFF / CONDITIONAL — no instance coverage claim",IF(LEFT(H344,16)="NEEDS ASSESSMENT","NEEDS ASSESSMENT","N/A"))))</f>
        <v/>
      </c>
      <c r="S344" s="136">
        <f>IF(OR(B344="",F344=""),"",B344&amp;"|"&amp;F344)</f>
        <v/>
      </c>
    </row>
    <row r="345">
      <c r="A345" s="8" t="inlineStr">
        <is>
          <t>GR-0341</t>
        </is>
      </c>
      <c r="B345" s="8">
        <f>'04_SCOPE_CLASSIFICATION'!A25</f>
        <v/>
      </c>
      <c r="C345" s="8">
        <f>'04_SCOPE_CLASSIFICATION'!B25</f>
        <v/>
      </c>
      <c r="D345" s="8">
        <f>'04_SCOPE_CLASSIFICATION'!D25</f>
        <v/>
      </c>
      <c r="E345" s="8">
        <f>'04_SCOPE_CLASSIFICATION'!E25</f>
        <v/>
      </c>
      <c r="F345" s="8" t="inlineStr">
        <is>
          <t>AZC-CLS</t>
        </is>
      </c>
      <c r="G345" s="8" t="inlineStr">
        <is>
          <t>AI System Classification Decision</t>
        </is>
      </c>
      <c r="H345" s="8">
        <f>IF('04_SCOPE_CLASSIFICATION'!B25="","NOT CONFIGURED",IF('04_SCOPE_CLASSIFICATION'!D25="Needs assessment","NEEDS ASSESSMENT — regulatory object status",IF(OR('04_SCOPE_CLASSIFICATION'!D25="Separate AI system",'04_SCOPE_CLASSIFICATION'!D25="GPAI model"),IF(E345="Parent dossier","REQUIRED — parent dossier",IF(E345="Separate dossier","REQUIRED — separate object",IF(E345="Component-scoped controls","REQUIRED — component-scoped",IF(E345="Shared parent controls","SHARED — parent dossier",IF(E345="Not separately assessed","SCREEN / HANDOFF — confirm parent coverage","NEEDS ASSESSMENT — dossier mode"))))),IF('04_SCOPE_CLASSIFICATION'!D25="AI component within parent","SCREEN / HANDOFF — classify component within parent context",IF('04_SCOPE_CLASSIFICATION'!D25="Non-AI component","NOT APPLICABLE","NEEDS ASSESSMENT")))))</f>
        <v/>
      </c>
      <c r="I345" s="8" t="inlineStr">
        <is>
          <t>Classification/scope screen for each material object.</t>
        </is>
      </c>
      <c r="J345" s="8" t="inlineStr">
        <is>
          <t>Art.2/3/5/6; Annex I/III</t>
        </is>
      </c>
      <c r="K345" s="8" t="inlineStr">
        <is>
          <t>AZComply_AI_System_Classification_Decision_Workbook_UPDATED_2026-09-04.xlsx</t>
        </is>
      </c>
      <c r="L345" s="131" t="str"/>
      <c r="M345" s="131" t="inlineStr">
        <is>
          <t>Not started</t>
        </is>
      </c>
      <c r="N345" s="131" t="str"/>
      <c r="O345" s="131" t="str"/>
      <c r="P345" s="131" t="n"/>
      <c r="Q345" s="131" t="n"/>
      <c r="R345" s="136">
        <f>IF(B345="","",IF(OR(LEFT(H345,8)="REQUIRED",LEFT(H345,6)="SHARED"),IF(L345="","MISSING — pack instance ID",IF(P345="","MISSING — pack instance reference",IF(OR(H345="REQUIRED — component-scoped",LEFT(H345,6)="SHARED"),IF(Q345="","MISSING — explicit covered-object list",IF(ISNUMBER(SEARCH(B345,Q345)),"COVERED — exact shared/component route","MISSING — object not named in covered-object list")),IF(COUNTIF($L$5:$L$2000,L345)&gt;1,"BLOCK — duplicate instance ID on non-shared route","COVERED — exact route")))),IF(OR(LEFT(H345,18)="SCREEN / HANDOFF",LEFT(H345,11)="CONDITIONAL",LEFT(H345,5)="BLOCK"),"HANDOFF / CONDITIONAL — no instance coverage claim",IF(LEFT(H345,16)="NEEDS ASSESSMENT","NEEDS ASSESSMENT","N/A"))))</f>
        <v/>
      </c>
      <c r="S345" s="136">
        <f>IF(OR(B345="",F345=""),"",B345&amp;"|"&amp;F345)</f>
        <v/>
      </c>
    </row>
    <row r="346">
      <c r="A346" s="8" t="inlineStr">
        <is>
          <t>GR-0342</t>
        </is>
      </c>
      <c r="B346" s="8">
        <f>'04_SCOPE_CLASSIFICATION'!A25</f>
        <v/>
      </c>
      <c r="C346" s="8">
        <f>'04_SCOPE_CLASSIFICATION'!B25</f>
        <v/>
      </c>
      <c r="D346" s="8">
        <f>'04_SCOPE_CLASSIFICATION'!D25</f>
        <v/>
      </c>
      <c r="E346" s="8">
        <f>'04_SCOPE_CLASSIFICATION'!E25</f>
        <v/>
      </c>
      <c r="F346" s="8" t="inlineStr">
        <is>
          <t>AZC-A5</t>
        </is>
      </c>
      <c r="G346" s="8" t="inlineStr">
        <is>
          <t>Article 5 Prohibited Practices</t>
        </is>
      </c>
      <c r="H346" s="8">
        <f>IF('04_SCOPE_CLASSIFICATION'!B25="","NOT CONFIGURED",IF('04_SCOPE_CLASSIFICATION'!F25="No","NOT APPLICABLE — not AI system",IF('04_SCOPE_CLASSIFICATION'!N25="Needs assessment","NEEDS ASSESSMENT — Article 5 screen",IF(OR('04_SCOPE_CLASSIFICATION'!N25="Potential prohibited-practice route",'04_SCOPE_CLASSIFICATION'!N25="Future Article 5 transition route"),"BLOCK / HANDOFF — Article 5 route",IF('04_SCOPE_CLASSIFICATION'!N25="No current Article 5 trigger","SCREEN COMPLETE — no current trigger","NOT APPLICABLE")))))</f>
        <v/>
      </c>
      <c r="I346" s="8" t="inlineStr">
        <is>
          <t>Article 5 gate; component positive route escalates to parent.</t>
        </is>
      </c>
      <c r="J346" s="8" t="inlineStr">
        <is>
          <t>Article 5</t>
        </is>
      </c>
      <c r="K346" s="8" t="inlineStr">
        <is>
          <t>AZComply_Article5_Prohibited_Practices_Control_Workbook_2026-09-04.xlsx</t>
        </is>
      </c>
      <c r="L346" s="131" t="str"/>
      <c r="M346" s="131" t="inlineStr">
        <is>
          <t>Not started</t>
        </is>
      </c>
      <c r="N346" s="131" t="str"/>
      <c r="O346" s="131" t="str"/>
      <c r="P346" s="131" t="n"/>
      <c r="Q346" s="131" t="n"/>
      <c r="R346" s="136">
        <f>IF(B346="","",IF(OR(LEFT(H346,8)="REQUIRED",LEFT(H346,6)="SHARED"),IF(L346="","MISSING — pack instance ID",IF(P346="","MISSING — pack instance reference",IF(OR(H346="REQUIRED — component-scoped",LEFT(H346,6)="SHARED"),IF(Q346="","MISSING — explicit covered-object list",IF(ISNUMBER(SEARCH(B346,Q346)),"COVERED — exact shared/component route","MISSING — object not named in covered-object list")),IF(COUNTIF($L$5:$L$2000,L346)&gt;1,"BLOCK — duplicate instance ID on non-shared route","COVERED — exact route")))),IF(OR(LEFT(H346,18)="SCREEN / HANDOFF",LEFT(H346,11)="CONDITIONAL",LEFT(H346,5)="BLOCK"),"HANDOFF / CONDITIONAL — no instance coverage claim",IF(LEFT(H346,16)="NEEDS ASSESSMENT","NEEDS ASSESSMENT","N/A"))))</f>
        <v/>
      </c>
      <c r="S346" s="136">
        <f>IF(OR(B346="",F346=""),"",B346&amp;"|"&amp;F346)</f>
        <v/>
      </c>
    </row>
    <row r="347">
      <c r="A347" s="8" t="inlineStr">
        <is>
          <t>GR-0343</t>
        </is>
      </c>
      <c r="B347" s="8">
        <f>'04_SCOPE_CLASSIFICATION'!A25</f>
        <v/>
      </c>
      <c r="C347" s="8">
        <f>'04_SCOPE_CLASSIFICATION'!B25</f>
        <v/>
      </c>
      <c r="D347" s="8">
        <f>'04_SCOPE_CLASSIFICATION'!D25</f>
        <v/>
      </c>
      <c r="E347" s="8">
        <f>'04_SCOPE_CLASSIFICATION'!E25</f>
        <v/>
      </c>
      <c r="F347" s="8" t="inlineStr">
        <is>
          <t>AZC-TRANS</t>
        </is>
      </c>
      <c r="G347" s="8" t="inlineStr">
        <is>
          <t>Transparency &amp; Information</t>
        </is>
      </c>
      <c r="H347" s="8">
        <f>IF('04_SCOPE_CLASSIFICATION'!B25="","NOT CONFIGURED",IF(OR('04_SCOPE_CLASSIFICATION'!R25="Required",AND(OR('04_SCOPE_CLASSIFICATION'!O25="High-risk — Annex III",'04_SCOPE_CLASSIFICATION'!O25="High-risk — Annex I"),'04_SCOPE_CLASSIFICATION'!H25="Yes")),IF(E347="Parent dossier","REQUIRED — parent dossier",IF(E347="Separate dossier","REQUIRED — separate object",IF(E347="Component-scoped controls","REQUIRED — component-scoped",IF(E347="Shared parent controls","SHARED — parent dossier",IF(E347="Not separately assessed","SCREEN / HANDOFF — confirm parent coverage","NEEDS ASSESSMENT — dossier mode"))))),IF(AND(OR('04_SCOPE_CLASSIFICATION'!O25="High-risk — Annex III",'04_SCOPE_CLASSIFICATION'!O25="High-risk — Annex I"),'04_SCOPE_CLASSIFICATION'!I25="Yes",'04_SCOPE_CLASSIFICATION'!H25&lt;&gt;"Yes"),"SCREEN / HANDOFF — obtain provider Article 13 information",IF(OR('04_SCOPE_CLASSIFICATION'!R25="Needs assessment",'04_SCOPE_CLASSIFICATION'!O25="Needs assessment"),"NEEDS ASSESSMENT",IF('04_SCOPE_CLASSIFICATION'!R25="Potential exception / reduced disclosure","CONDITIONAL — exception / reduced disclosure evidence","NOT APPLICABLE")))))</f>
        <v/>
      </c>
      <c r="I347" s="8" t="inlineStr">
        <is>
          <t>Article 13 provider info + Article 50 transparency.</t>
        </is>
      </c>
      <c r="J347" s="8" t="inlineStr">
        <is>
          <t>Articles 13,50</t>
        </is>
      </c>
      <c r="K347" s="8" t="inlineStr">
        <is>
          <t>AZComply_Transparency_Information_Control_Workbook_2026-09-05.xlsx</t>
        </is>
      </c>
      <c r="L347" s="131" t="str"/>
      <c r="M347" s="131" t="inlineStr">
        <is>
          <t>Not started</t>
        </is>
      </c>
      <c r="N347" s="131" t="str"/>
      <c r="O347" s="131" t="str"/>
      <c r="P347" s="131" t="n"/>
      <c r="Q347" s="131" t="n"/>
      <c r="R347" s="136">
        <f>IF(B347="","",IF(OR(LEFT(H347,8)="REQUIRED",LEFT(H347,6)="SHARED"),IF(L347="","MISSING — pack instance ID",IF(P347="","MISSING — pack instance reference",IF(OR(H347="REQUIRED — component-scoped",LEFT(H347,6)="SHARED"),IF(Q347="","MISSING — explicit covered-object list",IF(ISNUMBER(SEARCH(B347,Q347)),"COVERED — exact shared/component route","MISSING — object not named in covered-object list")),IF(COUNTIF($L$5:$L$2000,L347)&gt;1,"BLOCK — duplicate instance ID on non-shared route","COVERED — exact route")))),IF(OR(LEFT(H347,18)="SCREEN / HANDOFF",LEFT(H347,11)="CONDITIONAL",LEFT(H347,5)="BLOCK"),"HANDOFF / CONDITIONAL — no instance coverage claim",IF(LEFT(H347,16)="NEEDS ASSESSMENT","NEEDS ASSESSMENT","N/A"))))</f>
        <v/>
      </c>
      <c r="S347" s="136">
        <f>IF(OR(B347="",F347=""),"",B347&amp;"|"&amp;F347)</f>
        <v/>
      </c>
    </row>
    <row r="348">
      <c r="A348" s="8" t="inlineStr">
        <is>
          <t>GR-0344</t>
        </is>
      </c>
      <c r="B348" s="8">
        <f>'04_SCOPE_CLASSIFICATION'!A25</f>
        <v/>
      </c>
      <c r="C348" s="8">
        <f>'04_SCOPE_CLASSIFICATION'!B25</f>
        <v/>
      </c>
      <c r="D348" s="8">
        <f>'04_SCOPE_CLASSIFICATION'!D25</f>
        <v/>
      </c>
      <c r="E348" s="8">
        <f>'04_SCOPE_CLASSIFICATION'!E25</f>
        <v/>
      </c>
      <c r="F348" s="8" t="inlineStr">
        <is>
          <t>AZC-DEP</t>
        </is>
      </c>
      <c r="G348" s="8" t="inlineStr">
        <is>
          <t>Deployer Obligations</t>
        </is>
      </c>
      <c r="H348" s="8">
        <f>IF('04_SCOPE_CLASSIFICATION'!B25="","NOT CONFIGURED",IF(AND('04_SCOPE_CLASSIFICATION'!I25="Yes",OR('04_SCOPE_CLASSIFICATION'!O25="High-risk — Annex III",'04_SCOPE_CLASSIFICATION'!O25="High-risk — Annex I")),IF(E348="Parent dossier","REQUIRED — parent dossier",IF(E348="Separate dossier","REQUIRED — separate object",IF(E348="Component-scoped controls","REQUIRED — component-scoped",IF(E348="Shared parent controls","SHARED — parent dossier",IF(E348="Not separately assessed","SCREEN / HANDOFF — confirm parent coverage","NEEDS ASSESSMENT — dossier mode"))))),IF(OR('04_SCOPE_CLASSIFICATION'!I25="Needs assessment",'04_SCOPE_CLASSIFICATION'!O25="Needs assessment"),"NEEDS ASSESSMENT","NOT APPLICABLE")))</f>
        <v/>
      </c>
      <c r="I348" s="8" t="inlineStr">
        <is>
          <t>High-risk deployer duties.</t>
        </is>
      </c>
      <c r="J348" s="8" t="inlineStr">
        <is>
          <t>Article 26</t>
        </is>
      </c>
      <c r="K348" s="8" t="inlineStr">
        <is>
          <t>AZComply_Deployer_Obligations_Control_Workbook_2026-09-04.xlsx</t>
        </is>
      </c>
      <c r="L348" s="131" t="str"/>
      <c r="M348" s="131" t="inlineStr">
        <is>
          <t>Not started</t>
        </is>
      </c>
      <c r="N348" s="131" t="str"/>
      <c r="O348" s="131" t="str"/>
      <c r="P348" s="131" t="n"/>
      <c r="Q348" s="131" t="n"/>
      <c r="R348" s="136">
        <f>IF(B348="","",IF(OR(LEFT(H348,8)="REQUIRED",LEFT(H348,6)="SHARED"),IF(L348="","MISSING — pack instance ID",IF(P348="","MISSING — pack instance reference",IF(OR(H348="REQUIRED — component-scoped",LEFT(H348,6)="SHARED"),IF(Q348="","MISSING — explicit covered-object list",IF(ISNUMBER(SEARCH(B348,Q348)),"COVERED — exact shared/component route","MISSING — object not named in covered-object list")),IF(COUNTIF($L$5:$L$2000,L348)&gt;1,"BLOCK — duplicate instance ID on non-shared route","COVERED — exact route")))),IF(OR(LEFT(H348,18)="SCREEN / HANDOFF",LEFT(H348,11)="CONDITIONAL",LEFT(H348,5)="BLOCK"),"HANDOFF / CONDITIONAL — no instance coverage claim",IF(LEFT(H348,16)="NEEDS ASSESSMENT","NEEDS ASSESSMENT","N/A"))))</f>
        <v/>
      </c>
      <c r="S348" s="136">
        <f>IF(OR(B348="",F348=""),"",B348&amp;"|"&amp;F348)</f>
        <v/>
      </c>
    </row>
    <row r="349">
      <c r="A349" s="8" t="inlineStr">
        <is>
          <t>GR-0345</t>
        </is>
      </c>
      <c r="B349" s="8">
        <f>'04_SCOPE_CLASSIFICATION'!A25</f>
        <v/>
      </c>
      <c r="C349" s="8">
        <f>'04_SCOPE_CLASSIFICATION'!B25</f>
        <v/>
      </c>
      <c r="D349" s="8">
        <f>'04_SCOPE_CLASSIFICATION'!D25</f>
        <v/>
      </c>
      <c r="E349" s="8">
        <f>'04_SCOPE_CLASSIFICATION'!E25</f>
        <v/>
      </c>
      <c r="F349" s="8" t="inlineStr">
        <is>
          <t>AZC-HO</t>
        </is>
      </c>
      <c r="G349" s="8" t="inlineStr">
        <is>
          <t>Human Oversight</t>
        </is>
      </c>
      <c r="H349" s="8">
        <f>IF('04_SCOPE_CLASSIFICATION'!B25="","NOT CONFIGURED",IF(AND(OR('04_SCOPE_CLASSIFICATION'!O25="High-risk — Annex III",'04_SCOPE_CLASSIFICATION'!O25="High-risk — Annex I"),OR('04_SCOPE_CLASSIFICATION'!H25="Yes",'04_SCOPE_CLASSIFICATION'!I25="Yes")),IF(E349="Parent dossier","REQUIRED — parent dossier",IF(E349="Separate dossier","REQUIRED — separate object",IF(E349="Component-scoped controls","REQUIRED — component-scoped",IF(E349="Shared parent controls","SHARED — parent dossier",IF(E349="Not separately assessed","SCREEN / HANDOFF — confirm parent coverage","NEEDS ASSESSMENT — dossier mode"))))),IF('04_SCOPE_CLASSIFICATION'!O25="Needs assessment","NEEDS ASSESSMENT","NOT APPLICABLE")))</f>
        <v/>
      </c>
      <c r="I349" s="8" t="inlineStr">
        <is>
          <t>High-risk provider/deployer human oversight.</t>
        </is>
      </c>
      <c r="J349" s="8" t="inlineStr">
        <is>
          <t>Articles 14,26(2)</t>
        </is>
      </c>
      <c r="K349" s="8" t="inlineStr">
        <is>
          <t>AZComply_Human_Oversight_Control_Workbook_2026-09-04.xlsx</t>
        </is>
      </c>
      <c r="L349" s="131" t="str"/>
      <c r="M349" s="131" t="inlineStr">
        <is>
          <t>Not started</t>
        </is>
      </c>
      <c r="N349" s="131" t="str"/>
      <c r="O349" s="131" t="str"/>
      <c r="P349" s="131" t="n"/>
      <c r="Q349" s="131" t="n"/>
      <c r="R349" s="136">
        <f>IF(B349="","",IF(OR(LEFT(H349,8)="REQUIRED",LEFT(H349,6)="SHARED"),IF(L349="","MISSING — pack instance ID",IF(P349="","MISSING — pack instance reference",IF(OR(H349="REQUIRED — component-scoped",LEFT(H349,6)="SHARED"),IF(Q349="","MISSING — explicit covered-object list",IF(ISNUMBER(SEARCH(B349,Q349)),"COVERED — exact shared/component route","MISSING — object not named in covered-object list")),IF(COUNTIF($L$5:$L$2000,L349)&gt;1,"BLOCK — duplicate instance ID on non-shared route","COVERED — exact route")))),IF(OR(LEFT(H349,18)="SCREEN / HANDOFF",LEFT(H349,11)="CONDITIONAL",LEFT(H349,5)="BLOCK"),"HANDOFF / CONDITIONAL — no instance coverage claim",IF(LEFT(H349,16)="NEEDS ASSESSMENT","NEEDS ASSESSMENT","N/A"))))</f>
        <v/>
      </c>
      <c r="S349" s="136">
        <f>IF(OR(B349="",F349=""),"",B349&amp;"|"&amp;F349)</f>
        <v/>
      </c>
    </row>
    <row r="350">
      <c r="A350" s="8" t="inlineStr">
        <is>
          <t>GR-0346</t>
        </is>
      </c>
      <c r="B350" s="8">
        <f>'04_SCOPE_CLASSIFICATION'!A25</f>
        <v/>
      </c>
      <c r="C350" s="8">
        <f>'04_SCOPE_CLASSIFICATION'!B25</f>
        <v/>
      </c>
      <c r="D350" s="8">
        <f>'04_SCOPE_CLASSIFICATION'!D25</f>
        <v/>
      </c>
      <c r="E350" s="8">
        <f>'04_SCOPE_CLASSIFICATION'!E25</f>
        <v/>
      </c>
      <c r="F350" s="8" t="inlineStr">
        <is>
          <t>AZC-RISK</t>
        </is>
      </c>
      <c r="G350" s="8" t="inlineStr">
        <is>
          <t>Risk Management System</t>
        </is>
      </c>
      <c r="H350" s="8">
        <f>IF('04_SCOPE_CLASSIFICATION'!B25="","NOT CONFIGURED",IF(OR('04_SCOPE_CLASSIFICATION'!O25="High-risk — Annex III",'04_SCOPE_CLASSIFICATION'!O25="High-risk — Annex I"),IF('04_SCOPE_CLASSIFICATION'!H25="Yes",IF(E350="Parent dossier","REQUIRED — parent dossier",IF(E350="Separate dossier","REQUIRED — separate object",IF(E350="Component-scoped controls","REQUIRED — component-scoped",IF(E350="Shared parent controls","SHARED — parent dossier",IF(E350="Not separately assessed","SCREEN / HANDOFF — confirm parent coverage","NEEDS ASSESSMENT — dossier mode"))))),IF('04_SCOPE_CLASSIFICATION'!I25="Yes","SCREEN / HANDOFF — provider-side evidence required",IF('04_SCOPE_CLASSIFICATION'!H25="Needs assessment","NEEDS ASSESSMENT — provider role","SCREEN / HANDOFF — identify responsible provider"))),IF('04_SCOPE_CLASSIFICATION'!O25="Needs assessment","NEEDS ASSESSMENT","NOT APPLICABLE")))</f>
        <v/>
      </c>
      <c r="I350" s="8" t="inlineStr">
        <is>
          <t>Provider-side high-risk pack; deployer uses handoff/provider evidence.</t>
        </is>
      </c>
      <c r="J350" s="8" t="inlineStr">
        <is>
          <t>Article 9</t>
        </is>
      </c>
      <c r="K350" s="8" t="inlineStr">
        <is>
          <t>AZComply_Risk_Management_System_Control_Workbook_2026-09-04.xlsx</t>
        </is>
      </c>
      <c r="L350" s="131" t="str"/>
      <c r="M350" s="131" t="inlineStr">
        <is>
          <t>Not started</t>
        </is>
      </c>
      <c r="N350" s="131" t="str"/>
      <c r="O350" s="131" t="str"/>
      <c r="P350" s="131" t="n"/>
      <c r="Q350" s="131" t="n"/>
      <c r="R350" s="136">
        <f>IF(B350="","",IF(OR(LEFT(H350,8)="REQUIRED",LEFT(H350,6)="SHARED"),IF(L350="","MISSING — pack instance ID",IF(P350="","MISSING — pack instance reference",IF(OR(H350="REQUIRED — component-scoped",LEFT(H350,6)="SHARED"),IF(Q350="","MISSING — explicit covered-object list",IF(ISNUMBER(SEARCH(B350,Q350)),"COVERED — exact shared/component route","MISSING — object not named in covered-object list")),IF(COUNTIF($L$5:$L$2000,L350)&gt;1,"BLOCK — duplicate instance ID on non-shared route","COVERED — exact route")))),IF(OR(LEFT(H350,18)="SCREEN / HANDOFF",LEFT(H350,11)="CONDITIONAL",LEFT(H350,5)="BLOCK"),"HANDOFF / CONDITIONAL — no instance coverage claim",IF(LEFT(H350,16)="NEEDS ASSESSMENT","NEEDS ASSESSMENT","N/A"))))</f>
        <v/>
      </c>
      <c r="S350" s="136">
        <f>IF(OR(B350="",F350=""),"",B350&amp;"|"&amp;F350)</f>
        <v/>
      </c>
    </row>
    <row r="351">
      <c r="A351" s="8" t="inlineStr">
        <is>
          <t>GR-0347</t>
        </is>
      </c>
      <c r="B351" s="8">
        <f>'04_SCOPE_CLASSIFICATION'!A25</f>
        <v/>
      </c>
      <c r="C351" s="8">
        <f>'04_SCOPE_CLASSIFICATION'!B25</f>
        <v/>
      </c>
      <c r="D351" s="8">
        <f>'04_SCOPE_CLASSIFICATION'!D25</f>
        <v/>
      </c>
      <c r="E351" s="8">
        <f>'04_SCOPE_CLASSIFICATION'!E25</f>
        <v/>
      </c>
      <c r="F351" s="8" t="inlineStr">
        <is>
          <t>AZC-DATA</t>
        </is>
      </c>
      <c r="G351" s="8" t="inlineStr">
        <is>
          <t>Data Governance</t>
        </is>
      </c>
      <c r="H351" s="8">
        <f>IF('04_SCOPE_CLASSIFICATION'!B25="","NOT CONFIGURED",IF(OR('04_SCOPE_CLASSIFICATION'!O25="High-risk — Annex III",'04_SCOPE_CLASSIFICATION'!O25="High-risk — Annex I"),IF('04_SCOPE_CLASSIFICATION'!H25="Yes",IF(E351="Parent dossier","REQUIRED — parent dossier",IF(E351="Separate dossier","REQUIRED — separate object",IF(E351="Component-scoped controls","REQUIRED — component-scoped",IF(E351="Shared parent controls","SHARED — parent dossier",IF(E351="Not separately assessed","SCREEN / HANDOFF — confirm parent coverage","NEEDS ASSESSMENT — dossier mode"))))),IF('04_SCOPE_CLASSIFICATION'!I25="Yes","SCREEN / HANDOFF — provider-side evidence required",IF('04_SCOPE_CLASSIFICATION'!H25="Needs assessment","NEEDS ASSESSMENT — provider role","SCREEN / HANDOFF — identify responsible provider"))),IF('04_SCOPE_CLASSIFICATION'!O25="Needs assessment","NEEDS ASSESSMENT","NOT APPLICABLE")))</f>
        <v/>
      </c>
      <c r="I351" s="8" t="inlineStr">
        <is>
          <t>Provider-side high-risk pack; deployer uses handoff/provider evidence.</t>
        </is>
      </c>
      <c r="J351" s="8" t="inlineStr">
        <is>
          <t>Article 10</t>
        </is>
      </c>
      <c r="K351" s="8" t="inlineStr">
        <is>
          <t>AZComply_Data_Governance_Control_Workbook_2026-09-04.xlsx</t>
        </is>
      </c>
      <c r="L351" s="131" t="str"/>
      <c r="M351" s="131" t="inlineStr">
        <is>
          <t>Not started</t>
        </is>
      </c>
      <c r="N351" s="131" t="str"/>
      <c r="O351" s="131" t="str"/>
      <c r="P351" s="131" t="n"/>
      <c r="Q351" s="131" t="n"/>
      <c r="R351" s="136">
        <f>IF(B351="","",IF(OR(LEFT(H351,8)="REQUIRED",LEFT(H351,6)="SHARED"),IF(L351="","MISSING — pack instance ID",IF(P351="","MISSING — pack instance reference",IF(OR(H351="REQUIRED — component-scoped",LEFT(H351,6)="SHARED"),IF(Q351="","MISSING — explicit covered-object list",IF(ISNUMBER(SEARCH(B351,Q351)),"COVERED — exact shared/component route","MISSING — object not named in covered-object list")),IF(COUNTIF($L$5:$L$2000,L351)&gt;1,"BLOCK — duplicate instance ID on non-shared route","COVERED — exact route")))),IF(OR(LEFT(H351,18)="SCREEN / HANDOFF",LEFT(H351,11)="CONDITIONAL",LEFT(H351,5)="BLOCK"),"HANDOFF / CONDITIONAL — no instance coverage claim",IF(LEFT(H351,16)="NEEDS ASSESSMENT","NEEDS ASSESSMENT","N/A"))))</f>
        <v/>
      </c>
      <c r="S351" s="136">
        <f>IF(OR(B351="",F351=""),"",B351&amp;"|"&amp;F351)</f>
        <v/>
      </c>
    </row>
    <row r="352">
      <c r="A352" s="8" t="inlineStr">
        <is>
          <t>GR-0348</t>
        </is>
      </c>
      <c r="B352" s="8">
        <f>'04_SCOPE_CLASSIFICATION'!A25</f>
        <v/>
      </c>
      <c r="C352" s="8">
        <f>'04_SCOPE_CLASSIFICATION'!B25</f>
        <v/>
      </c>
      <c r="D352" s="8">
        <f>'04_SCOPE_CLASSIFICATION'!D25</f>
        <v/>
      </c>
      <c r="E352" s="8">
        <f>'04_SCOPE_CLASSIFICATION'!E25</f>
        <v/>
      </c>
      <c r="F352" s="8" t="inlineStr">
        <is>
          <t>AZC-TECH</t>
        </is>
      </c>
      <c r="G352" s="8" t="inlineStr">
        <is>
          <t>Technical Documentation</t>
        </is>
      </c>
      <c r="H352" s="8">
        <f>IF('04_SCOPE_CLASSIFICATION'!B25="","NOT CONFIGURED",IF(OR('04_SCOPE_CLASSIFICATION'!O25="High-risk — Annex III",'04_SCOPE_CLASSIFICATION'!O25="High-risk — Annex I"),IF('04_SCOPE_CLASSIFICATION'!H25="Yes",IF(E352="Parent dossier","REQUIRED — parent dossier",IF(E352="Separate dossier","REQUIRED — separate object",IF(E352="Component-scoped controls","REQUIRED — component-scoped",IF(E352="Shared parent controls","SHARED — parent dossier",IF(E352="Not separately assessed","SCREEN / HANDOFF — confirm parent coverage","NEEDS ASSESSMENT — dossier mode"))))),IF('04_SCOPE_CLASSIFICATION'!I25="Yes","SCREEN / HANDOFF — provider-side evidence required",IF('04_SCOPE_CLASSIFICATION'!H25="Needs assessment","NEEDS ASSESSMENT — provider role","SCREEN / HANDOFF — identify responsible provider"))),IF('04_SCOPE_CLASSIFICATION'!O25="Needs assessment","NEEDS ASSESSMENT","NOT APPLICABLE")))</f>
        <v/>
      </c>
      <c r="I352" s="8" t="inlineStr">
        <is>
          <t>Provider-side high-risk pack; deployer uses handoff/provider evidence.</t>
        </is>
      </c>
      <c r="J352" s="8" t="inlineStr">
        <is>
          <t>Article 11 / Annex IV</t>
        </is>
      </c>
      <c r="K352" s="8" t="inlineStr">
        <is>
          <t>AZComply_Technical_Documentation_Control_Workbook_2026-09-04.xlsx</t>
        </is>
      </c>
      <c r="L352" s="131" t="str"/>
      <c r="M352" s="131" t="inlineStr">
        <is>
          <t>Not started</t>
        </is>
      </c>
      <c r="N352" s="131" t="str"/>
      <c r="O352" s="131" t="str"/>
      <c r="P352" s="131" t="n"/>
      <c r="Q352" s="131" t="n"/>
      <c r="R352" s="136">
        <f>IF(B352="","",IF(OR(LEFT(H352,8)="REQUIRED",LEFT(H352,6)="SHARED"),IF(L352="","MISSING — pack instance ID",IF(P352="","MISSING — pack instance reference",IF(OR(H352="REQUIRED — component-scoped",LEFT(H352,6)="SHARED"),IF(Q352="","MISSING — explicit covered-object list",IF(ISNUMBER(SEARCH(B352,Q352)),"COVERED — exact shared/component route","MISSING — object not named in covered-object list")),IF(COUNTIF($L$5:$L$2000,L352)&gt;1,"BLOCK — duplicate instance ID on non-shared route","COVERED — exact route")))),IF(OR(LEFT(H352,18)="SCREEN / HANDOFF",LEFT(H352,11)="CONDITIONAL",LEFT(H352,5)="BLOCK"),"HANDOFF / CONDITIONAL — no instance coverage claim",IF(LEFT(H352,16)="NEEDS ASSESSMENT","NEEDS ASSESSMENT","N/A"))))</f>
        <v/>
      </c>
      <c r="S352" s="136">
        <f>IF(OR(B352="",F352=""),"",B352&amp;"|"&amp;F352)</f>
        <v/>
      </c>
    </row>
    <row r="353">
      <c r="A353" s="8" t="inlineStr">
        <is>
          <t>GR-0349</t>
        </is>
      </c>
      <c r="B353" s="8">
        <f>'04_SCOPE_CLASSIFICATION'!A25</f>
        <v/>
      </c>
      <c r="C353" s="8">
        <f>'04_SCOPE_CLASSIFICATION'!B25</f>
        <v/>
      </c>
      <c r="D353" s="8">
        <f>'04_SCOPE_CLASSIFICATION'!D25</f>
        <v/>
      </c>
      <c r="E353" s="8">
        <f>'04_SCOPE_CLASSIFICATION'!E25</f>
        <v/>
      </c>
      <c r="F353" s="8" t="inlineStr">
        <is>
          <t>AZC-QMS</t>
        </is>
      </c>
      <c r="G353" s="8" t="inlineStr">
        <is>
          <t>Quality Management System</t>
        </is>
      </c>
      <c r="H353" s="8">
        <f>IF('04_SCOPE_CLASSIFICATION'!B25="","NOT CONFIGURED",IF(OR('04_SCOPE_CLASSIFICATION'!O25="High-risk — Annex III",'04_SCOPE_CLASSIFICATION'!O25="High-risk — Annex I"),IF('04_SCOPE_CLASSIFICATION'!H25="Yes",IF(E353="Parent dossier","REQUIRED — parent dossier",IF(E353="Separate dossier","REQUIRED — separate object",IF(E353="Component-scoped controls","REQUIRED — component-scoped",IF(E353="Shared parent controls","SHARED — parent dossier",IF(E353="Not separately assessed","SCREEN / HANDOFF — confirm parent coverage","NEEDS ASSESSMENT — dossier mode"))))),IF('04_SCOPE_CLASSIFICATION'!I25="Yes","SCREEN / HANDOFF — provider-side evidence required",IF('04_SCOPE_CLASSIFICATION'!H25="Needs assessment","NEEDS ASSESSMENT — provider role","SCREEN / HANDOFF — identify responsible provider"))),IF('04_SCOPE_CLASSIFICATION'!O25="Needs assessment","NEEDS ASSESSMENT","NOT APPLICABLE")))</f>
        <v/>
      </c>
      <c r="I353" s="8" t="inlineStr">
        <is>
          <t>Provider-side high-risk pack; deployer uses handoff/provider evidence.</t>
        </is>
      </c>
      <c r="J353" s="8" t="inlineStr">
        <is>
          <t>Article 17</t>
        </is>
      </c>
      <c r="K353" s="8" t="inlineStr">
        <is>
          <t>AZComply_Quality_Management_System_Control_Workbook_2026-09-04.xlsx</t>
        </is>
      </c>
      <c r="L353" s="131" t="str"/>
      <c r="M353" s="131" t="inlineStr">
        <is>
          <t>Not started</t>
        </is>
      </c>
      <c r="N353" s="131" t="str"/>
      <c r="O353" s="131" t="str"/>
      <c r="P353" s="131" t="n"/>
      <c r="Q353" s="131" t="n"/>
      <c r="R353" s="136">
        <f>IF(B353="","",IF(OR(LEFT(H353,8)="REQUIRED",LEFT(H353,6)="SHARED"),IF(L353="","MISSING — pack instance ID",IF(P353="","MISSING — pack instance reference",IF(OR(H353="REQUIRED — component-scoped",LEFT(H353,6)="SHARED"),IF(Q353="","MISSING — explicit covered-object list",IF(ISNUMBER(SEARCH(B353,Q353)),"COVERED — exact shared/component route","MISSING — object not named in covered-object list")),IF(COUNTIF($L$5:$L$2000,L353)&gt;1,"BLOCK — duplicate instance ID on non-shared route","COVERED — exact route")))),IF(OR(LEFT(H353,18)="SCREEN / HANDOFF",LEFT(H353,11)="CONDITIONAL",LEFT(H353,5)="BLOCK"),"HANDOFF / CONDITIONAL — no instance coverage claim",IF(LEFT(H353,16)="NEEDS ASSESSMENT","NEEDS ASSESSMENT","N/A"))))</f>
        <v/>
      </c>
      <c r="S353" s="136">
        <f>IF(OR(B353="",F353=""),"",B353&amp;"|"&amp;F353)</f>
        <v/>
      </c>
    </row>
    <row r="354">
      <c r="A354" s="8" t="inlineStr">
        <is>
          <t>GR-0350</t>
        </is>
      </c>
      <c r="B354" s="8">
        <f>'04_SCOPE_CLASSIFICATION'!A25</f>
        <v/>
      </c>
      <c r="C354" s="8">
        <f>'04_SCOPE_CLASSIFICATION'!B25</f>
        <v/>
      </c>
      <c r="D354" s="8">
        <f>'04_SCOPE_CLASSIFICATION'!D25</f>
        <v/>
      </c>
      <c r="E354" s="8">
        <f>'04_SCOPE_CLASSIFICATION'!E25</f>
        <v/>
      </c>
      <c r="F354" s="8" t="inlineStr">
        <is>
          <t>AZC-ARS</t>
        </is>
      </c>
      <c r="G354" s="8" t="inlineStr">
        <is>
          <t>Accuracy, Robustness &amp; Cybersecurity</t>
        </is>
      </c>
      <c r="H354" s="8">
        <f>IF('04_SCOPE_CLASSIFICATION'!B25="","NOT CONFIGURED",IF(OR('04_SCOPE_CLASSIFICATION'!O25="High-risk — Annex III",'04_SCOPE_CLASSIFICATION'!O25="High-risk — Annex I"),IF('04_SCOPE_CLASSIFICATION'!H25="Yes",IF(E354="Parent dossier","REQUIRED — parent dossier",IF(E354="Separate dossier","REQUIRED — separate object",IF(E354="Component-scoped controls","REQUIRED — component-scoped",IF(E354="Shared parent controls","SHARED — parent dossier",IF(E354="Not separately assessed","SCREEN / HANDOFF — confirm parent coverage","NEEDS ASSESSMENT — dossier mode"))))),IF('04_SCOPE_CLASSIFICATION'!I25="Yes","SCREEN / HANDOFF — provider-side evidence required",IF('04_SCOPE_CLASSIFICATION'!H25="Needs assessment","NEEDS ASSESSMENT — provider role","SCREEN / HANDOFF — identify responsible provider"))),IF('04_SCOPE_CLASSIFICATION'!O25="Needs assessment","NEEDS ASSESSMENT","NOT APPLICABLE")))</f>
        <v/>
      </c>
      <c r="I354" s="8" t="inlineStr">
        <is>
          <t>Provider-side high-risk pack; deployer uses handoff/provider evidence.</t>
        </is>
      </c>
      <c r="J354" s="8" t="inlineStr">
        <is>
          <t>Article 15</t>
        </is>
      </c>
      <c r="K354" s="8" t="inlineStr">
        <is>
          <t>AZComply_Accuracy_Robustness_Cybersecurity_Control_Workbook_2026-09-04.xlsx</t>
        </is>
      </c>
      <c r="L354" s="131" t="str"/>
      <c r="M354" s="131" t="inlineStr">
        <is>
          <t>Not started</t>
        </is>
      </c>
      <c r="N354" s="131" t="str"/>
      <c r="O354" s="131" t="str"/>
      <c r="P354" s="131" t="n"/>
      <c r="Q354" s="131" t="n"/>
      <c r="R354" s="136">
        <f>IF(B354="","",IF(OR(LEFT(H354,8)="REQUIRED",LEFT(H354,6)="SHARED"),IF(L354="","MISSING — pack instance ID",IF(P354="","MISSING — pack instance reference",IF(OR(H354="REQUIRED — component-scoped",LEFT(H354,6)="SHARED"),IF(Q354="","MISSING — explicit covered-object list",IF(ISNUMBER(SEARCH(B354,Q354)),"COVERED — exact shared/component route","MISSING — object not named in covered-object list")),IF(COUNTIF($L$5:$L$2000,L354)&gt;1,"BLOCK — duplicate instance ID on non-shared route","COVERED — exact route")))),IF(OR(LEFT(H354,18)="SCREEN / HANDOFF",LEFT(H354,11)="CONDITIONAL",LEFT(H354,5)="BLOCK"),"HANDOFF / CONDITIONAL — no instance coverage claim",IF(LEFT(H354,16)="NEEDS ASSESSMENT","NEEDS ASSESSMENT","N/A"))))</f>
        <v/>
      </c>
      <c r="S354" s="136">
        <f>IF(OR(B354="",F354=""),"",B354&amp;"|"&amp;F354)</f>
        <v/>
      </c>
    </row>
    <row r="355">
      <c r="A355" s="8" t="inlineStr">
        <is>
          <t>GR-0351</t>
        </is>
      </c>
      <c r="B355" s="8">
        <f>'04_SCOPE_CLASSIFICATION'!A25</f>
        <v/>
      </c>
      <c r="C355" s="8">
        <f>'04_SCOPE_CLASSIFICATION'!B25</f>
        <v/>
      </c>
      <c r="D355" s="8">
        <f>'04_SCOPE_CLASSIFICATION'!D25</f>
        <v/>
      </c>
      <c r="E355" s="8">
        <f>'04_SCOPE_CLASSIFICATION'!E25</f>
        <v/>
      </c>
      <c r="F355" s="8" t="inlineStr">
        <is>
          <t>AZC-LOG</t>
        </is>
      </c>
      <c r="G355" s="8" t="inlineStr">
        <is>
          <t>Logging &amp; Record-Keeping</t>
        </is>
      </c>
      <c r="H355" s="8">
        <f>IF('04_SCOPE_CLASSIFICATION'!B25="","NOT CONFIGURED",IF(AND(OR('04_SCOPE_CLASSIFICATION'!O25="High-risk — Annex III",'04_SCOPE_CLASSIFICATION'!O25="High-risk — Annex I"),OR('04_SCOPE_CLASSIFICATION'!H25="Yes",'04_SCOPE_CLASSIFICATION'!I25="Yes")),IF(E355="Parent dossier","REQUIRED — parent dossier",IF(E355="Separate dossier","REQUIRED — separate object",IF(E355="Component-scoped controls","REQUIRED — component-scoped",IF(E355="Shared parent controls","SHARED — parent dossier",IF(E355="Not separately assessed","SCREEN / HANDOFF — confirm parent coverage","NEEDS ASSESSMENT — dossier mode"))))),IF('04_SCOPE_CLASSIFICATION'!O25="Needs assessment","NEEDS ASSESSMENT","NOT APPLICABLE")))</f>
        <v/>
      </c>
      <c r="I355" s="8" t="inlineStr">
        <is>
          <t>High-risk logging spans provider/deployer roles.</t>
        </is>
      </c>
      <c r="J355" s="8" t="inlineStr">
        <is>
          <t>Articles 12,19,26</t>
        </is>
      </c>
      <c r="K355" s="8" t="inlineStr">
        <is>
          <t>AZComply_Logging_Record_Keeping_Control_Workbook_2026-09-05.xlsx</t>
        </is>
      </c>
      <c r="L355" s="131" t="str"/>
      <c r="M355" s="131" t="inlineStr">
        <is>
          <t>Not started</t>
        </is>
      </c>
      <c r="N355" s="131" t="str"/>
      <c r="O355" s="131" t="str"/>
      <c r="P355" s="131" t="n"/>
      <c r="Q355" s="131" t="n"/>
      <c r="R355" s="136">
        <f>IF(B355="","",IF(OR(LEFT(H355,8)="REQUIRED",LEFT(H355,6)="SHARED"),IF(L355="","MISSING — pack instance ID",IF(P355="","MISSING — pack instance reference",IF(OR(H355="REQUIRED — component-scoped",LEFT(H355,6)="SHARED"),IF(Q355="","MISSING — explicit covered-object list",IF(ISNUMBER(SEARCH(B355,Q355)),"COVERED — exact shared/component route","MISSING — object not named in covered-object list")),IF(COUNTIF($L$5:$L$2000,L355)&gt;1,"BLOCK — duplicate instance ID on non-shared route","COVERED — exact route")))),IF(OR(LEFT(H355,18)="SCREEN / HANDOFF",LEFT(H355,11)="CONDITIONAL",LEFT(H355,5)="BLOCK"),"HANDOFF / CONDITIONAL — no instance coverage claim",IF(LEFT(H355,16)="NEEDS ASSESSMENT","NEEDS ASSESSMENT","N/A"))))</f>
        <v/>
      </c>
      <c r="S355" s="136">
        <f>IF(OR(B355="",F355=""),"",B355&amp;"|"&amp;F355)</f>
        <v/>
      </c>
    </row>
    <row r="356">
      <c r="A356" s="8" t="inlineStr">
        <is>
          <t>GR-0352</t>
        </is>
      </c>
      <c r="B356" s="8">
        <f>'04_SCOPE_CLASSIFICATION'!A25</f>
        <v/>
      </c>
      <c r="C356" s="8">
        <f>'04_SCOPE_CLASSIFICATION'!B25</f>
        <v/>
      </c>
      <c r="D356" s="8">
        <f>'04_SCOPE_CLASSIFICATION'!D25</f>
        <v/>
      </c>
      <c r="E356" s="8">
        <f>'04_SCOPE_CLASSIFICATION'!E25</f>
        <v/>
      </c>
      <c r="F356" s="8" t="inlineStr">
        <is>
          <t>AZC-TRAIN</t>
        </is>
      </c>
      <c r="G356" s="8" t="inlineStr">
        <is>
          <t>AI Literacy, Training &amp; Competence</t>
        </is>
      </c>
      <c r="H356" s="8">
        <f>IF('04_SCOPE_CLASSIFICATION'!B25="","NOT CONFIGURED",IF('04_SCOPE_CLASSIFICATION'!W25="Required",IF(E356="Parent dossier","REQUIRED — parent dossier",IF(E356="Separate dossier","REQUIRED — separate object",IF(E356="Component-scoped controls","REQUIRED — component-scoped",IF(E356="Shared parent controls","SHARED — parent dossier",IF(E356="Not separately assessed","SCREEN / HANDOFF — confirm parent coverage","NEEDS ASSESSMENT — dossier mode"))))),IF('04_SCOPE_CLASSIFICATION'!W25="Needs assessment","NEEDS ASSESSMENT","NOT APPLICABLE")))</f>
        <v/>
      </c>
      <c r="I356" s="8" t="inlineStr">
        <is>
          <t>Article 4 / high-risk oversight training.</t>
        </is>
      </c>
      <c r="J356" s="8" t="inlineStr">
        <is>
          <t>Articles 4,26(2)</t>
        </is>
      </c>
      <c r="K356" s="8" t="inlineStr">
        <is>
          <t>AZComply_AI_Literacy_Training_Competence_Control_Workbook_2026-09-05.xlsx</t>
        </is>
      </c>
      <c r="L356" s="131" t="str"/>
      <c r="M356" s="131" t="inlineStr">
        <is>
          <t>Not started</t>
        </is>
      </c>
      <c r="N356" s="131" t="str"/>
      <c r="O356" s="131" t="str"/>
      <c r="P356" s="131" t="n"/>
      <c r="Q356" s="131" t="n"/>
      <c r="R356" s="136">
        <f>IF(B356="","",IF(OR(LEFT(H356,8)="REQUIRED",LEFT(H356,6)="SHARED"),IF(L356="","MISSING — pack instance ID",IF(P356="","MISSING — pack instance reference",IF(OR(H356="REQUIRED — component-scoped",LEFT(H356,6)="SHARED"),IF(Q356="","MISSING — explicit covered-object list",IF(ISNUMBER(SEARCH(B356,Q356)),"COVERED — exact shared/component route","MISSING — object not named in covered-object list")),IF(COUNTIF($L$5:$L$2000,L356)&gt;1,"BLOCK — duplicate instance ID on non-shared route","COVERED — exact route")))),IF(OR(LEFT(H356,18)="SCREEN / HANDOFF",LEFT(H356,11)="CONDITIONAL",LEFT(H356,5)="BLOCK"),"HANDOFF / CONDITIONAL — no instance coverage claim",IF(LEFT(H356,16)="NEEDS ASSESSMENT","NEEDS ASSESSMENT","N/A"))))</f>
        <v/>
      </c>
      <c r="S356" s="136">
        <f>IF(OR(B356="",F356=""),"",B356&amp;"|"&amp;F356)</f>
        <v/>
      </c>
    </row>
    <row r="357">
      <c r="A357" s="8" t="inlineStr">
        <is>
          <t>GR-0353</t>
        </is>
      </c>
      <c r="B357" s="8">
        <f>'04_SCOPE_CLASSIFICATION'!A25</f>
        <v/>
      </c>
      <c r="C357" s="8">
        <f>'04_SCOPE_CLASSIFICATION'!B25</f>
        <v/>
      </c>
      <c r="D357" s="8">
        <f>'04_SCOPE_CLASSIFICATION'!D25</f>
        <v/>
      </c>
      <c r="E357" s="8">
        <f>'04_SCOPE_CLASSIFICATION'!E25</f>
        <v/>
      </c>
      <c r="F357" s="8" t="inlineStr">
        <is>
          <t>AZC-FRIA</t>
        </is>
      </c>
      <c r="G357" s="8" t="inlineStr">
        <is>
          <t>Fundamental Rights Impact Assessment</t>
        </is>
      </c>
      <c r="H357" s="8">
        <f>IF('04_SCOPE_CLASSIFICATION'!B25="","NOT CONFIGURED",IF('04_SCOPE_CLASSIFICATION'!S25="Required",IF(E357="Parent dossier","REQUIRED — parent dossier",IF(E357="Separate dossier","REQUIRED — separate object",IF(E357="Component-scoped controls","REQUIRED — component-scoped",IF(E357="Shared parent controls","SHARED — parent dossier",IF(E357="Not separately assessed","SCREEN / HANDOFF — confirm parent coverage","NEEDS ASSESSMENT — dossier mode"))))),IF('04_SCOPE_CLASSIFICATION'!S25="Potentially reusable / exempt route","CONDITIONAL — reuse/exemption review",IF('04_SCOPE_CLASSIFICATION'!S25="Needs assessment","NEEDS ASSESSMENT","NOT APPLICABLE"))))</f>
        <v/>
      </c>
      <c r="I357" s="8" t="inlineStr">
        <is>
          <t>FRIA use/deployer route.</t>
        </is>
      </c>
      <c r="J357" s="8" t="inlineStr">
        <is>
          <t>Article 27 / Art.5(2)</t>
        </is>
      </c>
      <c r="K357" s="8" t="inlineStr">
        <is>
          <t>AZComply_Fundamental_Rights_Impact_Assessment_Control_Workbook_2026-09-05.xlsx</t>
        </is>
      </c>
      <c r="L357" s="131" t="str"/>
      <c r="M357" s="131" t="inlineStr">
        <is>
          <t>Not started</t>
        </is>
      </c>
      <c r="N357" s="131" t="str"/>
      <c r="O357" s="131" t="str"/>
      <c r="P357" s="131" t="n"/>
      <c r="Q357" s="131" t="n"/>
      <c r="R357" s="136">
        <f>IF(B357="","",IF(OR(LEFT(H357,8)="REQUIRED",LEFT(H357,6)="SHARED"),IF(L357="","MISSING — pack instance ID",IF(P357="","MISSING — pack instance reference",IF(OR(H357="REQUIRED — component-scoped",LEFT(H357,6)="SHARED"),IF(Q357="","MISSING — explicit covered-object list",IF(ISNUMBER(SEARCH(B357,Q357)),"COVERED — exact shared/component route","MISSING — object not named in covered-object list")),IF(COUNTIF($L$5:$L$2000,L357)&gt;1,"BLOCK — duplicate instance ID on non-shared route","COVERED — exact route")))),IF(OR(LEFT(H357,18)="SCREEN / HANDOFF",LEFT(H357,11)="CONDITIONAL",LEFT(H357,5)="BLOCK"),"HANDOFF / CONDITIONAL — no instance coverage claim",IF(LEFT(H357,16)="NEEDS ASSESSMENT","NEEDS ASSESSMENT","N/A"))))</f>
        <v/>
      </c>
      <c r="S357" s="136">
        <f>IF(OR(B357="",F357=""),"",B357&amp;"|"&amp;F357)</f>
        <v/>
      </c>
    </row>
    <row r="358">
      <c r="A358" s="8" t="inlineStr">
        <is>
          <t>GR-0354</t>
        </is>
      </c>
      <c r="B358" s="8">
        <f>'04_SCOPE_CLASSIFICATION'!A25</f>
        <v/>
      </c>
      <c r="C358" s="8">
        <f>'04_SCOPE_CLASSIFICATION'!B25</f>
        <v/>
      </c>
      <c r="D358" s="8">
        <f>'04_SCOPE_CLASSIFICATION'!D25</f>
        <v/>
      </c>
      <c r="E358" s="8">
        <f>'04_SCOPE_CLASSIFICATION'!E25</f>
        <v/>
      </c>
      <c r="F358" s="8" t="inlineStr">
        <is>
          <t>AZC-REG</t>
        </is>
      </c>
      <c r="G358" s="8" t="inlineStr">
        <is>
          <t>EU AI Database Registration</t>
        </is>
      </c>
      <c r="H358" s="8">
        <f>IF('04_SCOPE_CLASSIFICATION'!B25="","NOT CONFIGURED",IF(LEFT('04_SCOPE_CLASSIFICATION'!T25,8)="Required",IF(E358="Parent dossier","REQUIRED — parent dossier",IF(E358="Separate dossier","REQUIRED — separate object",IF(E358="Component-scoped controls","REQUIRED — component-scoped",IF(E358="Shared parent controls","SHARED — parent dossier",IF(E358="Not separately assessed","SCREEN / HANDOFF — confirm parent coverage","NEEDS ASSESSMENT — dossier mode"))))),IF('04_SCOPE_CLASSIFICATION'!T25="Needs assessment","NEEDS ASSESSMENT","NOT APPLICABLE")))</f>
        <v/>
      </c>
      <c r="I358" s="8" t="inlineStr">
        <is>
          <t>EU/secure/national registration routing.</t>
        </is>
      </c>
      <c r="J358" s="8" t="inlineStr">
        <is>
          <t>Articles 49,71</t>
        </is>
      </c>
      <c r="K358" s="8" t="inlineStr">
        <is>
          <t>AZComply_EU_AI_Database_Registration_Control_Workbook_2026-09-05.xlsx</t>
        </is>
      </c>
      <c r="L358" s="131" t="str"/>
      <c r="M358" s="131" t="inlineStr">
        <is>
          <t>Not started</t>
        </is>
      </c>
      <c r="N358" s="131" t="str"/>
      <c r="O358" s="131" t="str"/>
      <c r="P358" s="131" t="n"/>
      <c r="Q358" s="131" t="n"/>
      <c r="R358" s="136">
        <f>IF(B358="","",IF(OR(LEFT(H358,8)="REQUIRED",LEFT(H358,6)="SHARED"),IF(L358="","MISSING — pack instance ID",IF(P358="","MISSING — pack instance reference",IF(OR(H358="REQUIRED — component-scoped",LEFT(H358,6)="SHARED"),IF(Q358="","MISSING — explicit covered-object list",IF(ISNUMBER(SEARCH(B358,Q358)),"COVERED — exact shared/component route","MISSING — object not named in covered-object list")),IF(COUNTIF($L$5:$L$2000,L358)&gt;1,"BLOCK — duplicate instance ID on non-shared route","COVERED — exact route")))),IF(OR(LEFT(H358,18)="SCREEN / HANDOFF",LEFT(H358,11)="CONDITIONAL",LEFT(H358,5)="BLOCK"),"HANDOFF / CONDITIONAL — no instance coverage claim",IF(LEFT(H358,16)="NEEDS ASSESSMENT","NEEDS ASSESSMENT","N/A"))))</f>
        <v/>
      </c>
      <c r="S358" s="136">
        <f>IF(OR(B358="",F358=""),"",B358&amp;"|"&amp;F358)</f>
        <v/>
      </c>
    </row>
    <row r="359">
      <c r="A359" s="8" t="inlineStr">
        <is>
          <t>GR-0355</t>
        </is>
      </c>
      <c r="B359" s="8">
        <f>'04_SCOPE_CLASSIFICATION'!A25</f>
        <v/>
      </c>
      <c r="C359" s="8">
        <f>'04_SCOPE_CLASSIFICATION'!B25</f>
        <v/>
      </c>
      <c r="D359" s="8">
        <f>'04_SCOPE_CLASSIFICATION'!D25</f>
        <v/>
      </c>
      <c r="E359" s="8">
        <f>'04_SCOPE_CLASSIFICATION'!E25</f>
        <v/>
      </c>
      <c r="F359" s="8" t="inlineStr">
        <is>
          <t>AZC-PMS</t>
        </is>
      </c>
      <c r="G359" s="8" t="inlineStr">
        <is>
          <t>Post-Market Monitoring</t>
        </is>
      </c>
      <c r="H359" s="8">
        <f>IF('04_SCOPE_CLASSIFICATION'!B25="","NOT CONFIGURED",IF(OR('04_SCOPE_CLASSIFICATION'!O25="High-risk — Annex III",'04_SCOPE_CLASSIFICATION'!O25="High-risk — Annex I"),IF('04_SCOPE_CLASSIFICATION'!H25="Yes",IF(E359="Parent dossier","REQUIRED — parent dossier",IF(E359="Separate dossier","REQUIRED — separate object",IF(E359="Component-scoped controls","REQUIRED — component-scoped",IF(E359="Shared parent controls","SHARED — parent dossier",IF(E359="Not separately assessed","SCREEN / HANDOFF — confirm parent coverage","NEEDS ASSESSMENT — dossier mode"))))),IF('04_SCOPE_CLASSIFICATION'!I25="Yes","SCREEN / HANDOFF — provider-side evidence required",IF('04_SCOPE_CLASSIFICATION'!H25="Needs assessment","NEEDS ASSESSMENT — provider role","SCREEN / HANDOFF — identify responsible provider"))),IF('04_SCOPE_CLASSIFICATION'!O25="Needs assessment","NEEDS ASSESSMENT","NOT APPLICABLE")))</f>
        <v/>
      </c>
      <c r="I359" s="8" t="inlineStr">
        <is>
          <t>Provider-side high-risk pack; deployer uses handoff/provider evidence.</t>
        </is>
      </c>
      <c r="J359" s="8" t="inlineStr">
        <is>
          <t>Article 72</t>
        </is>
      </c>
      <c r="K359" s="8" t="inlineStr">
        <is>
          <t>AZComply_Post_Market_Monitoring_Control_Workbook_2026-09-04.xlsx</t>
        </is>
      </c>
      <c r="L359" s="131" t="str"/>
      <c r="M359" s="131" t="inlineStr">
        <is>
          <t>Not started</t>
        </is>
      </c>
      <c r="N359" s="131" t="str"/>
      <c r="O359" s="131" t="str"/>
      <c r="P359" s="131" t="n"/>
      <c r="Q359" s="131" t="n"/>
      <c r="R359" s="136">
        <f>IF(B359="","",IF(OR(LEFT(H359,8)="REQUIRED",LEFT(H359,6)="SHARED"),IF(L359="","MISSING — pack instance ID",IF(P359="","MISSING — pack instance reference",IF(OR(H359="REQUIRED — component-scoped",LEFT(H359,6)="SHARED"),IF(Q359="","MISSING — explicit covered-object list",IF(ISNUMBER(SEARCH(B359,Q359)),"COVERED — exact shared/component route","MISSING — object not named in covered-object list")),IF(COUNTIF($L$5:$L$2000,L359)&gt;1,"BLOCK — duplicate instance ID on non-shared route","COVERED — exact route")))),IF(OR(LEFT(H359,18)="SCREEN / HANDOFF",LEFT(H359,11)="CONDITIONAL",LEFT(H359,5)="BLOCK"),"HANDOFF / CONDITIONAL — no instance coverage claim",IF(LEFT(H359,16)="NEEDS ASSESSMENT","NEEDS ASSESSMENT","N/A"))))</f>
        <v/>
      </c>
      <c r="S359" s="136">
        <f>IF(OR(B359="",F359=""),"",B359&amp;"|"&amp;F359)</f>
        <v/>
      </c>
    </row>
    <row r="360">
      <c r="A360" s="8" t="inlineStr">
        <is>
          <t>GR-0356</t>
        </is>
      </c>
      <c r="B360" s="8">
        <f>'04_SCOPE_CLASSIFICATION'!A25</f>
        <v/>
      </c>
      <c r="C360" s="8">
        <f>'04_SCOPE_CLASSIFICATION'!B25</f>
        <v/>
      </c>
      <c r="D360" s="8">
        <f>'04_SCOPE_CLASSIFICATION'!D25</f>
        <v/>
      </c>
      <c r="E360" s="8">
        <f>'04_SCOPE_CLASSIFICATION'!E25</f>
        <v/>
      </c>
      <c r="F360" s="8" t="inlineStr">
        <is>
          <t>AZC-SUP</t>
        </is>
      </c>
      <c r="G360" s="8" t="inlineStr">
        <is>
          <t>AI Supply Chain &amp; Value Chain</t>
        </is>
      </c>
      <c r="H360" s="8">
        <f>IF('04_SCOPE_CLASSIFICATION'!B25="","NOT CONFIGURED",IF('04_SCOPE_CLASSIFICATION'!V25="Required",IF(E360="Parent dossier","REQUIRED — parent dossier",IF(E360="Separate dossier","REQUIRED — separate object",IF(E360="Component-scoped controls","REQUIRED — component-scoped",IF(E360="Shared parent controls","SHARED — parent dossier",IF(E360="Not separately assessed","SCREEN / HANDOFF — confirm parent coverage","NEEDS ASSESSMENT — dossier mode"))))),IF('04_SCOPE_CLASSIFICATION'!V25="Screen / handoff","SCREEN / HANDOFF",IF('04_SCOPE_CLASSIFICATION'!V25="Needs assessment","NEEDS ASSESSMENT","NOT APPLICABLE"))))</f>
        <v/>
      </c>
      <c r="I360" s="8" t="inlineStr">
        <is>
          <t>Articles 22–25/value-chain route.</t>
        </is>
      </c>
      <c r="J360" s="8" t="inlineStr">
        <is>
          <t>Articles 22–25</t>
        </is>
      </c>
      <c r="K360" s="8" t="inlineStr">
        <is>
          <t>AZComply_AI_Supply_Chain_Value_Chain_Control_Workbook_2026-09-05.xlsx</t>
        </is>
      </c>
      <c r="L360" s="131" t="str"/>
      <c r="M360" s="131" t="inlineStr">
        <is>
          <t>Not started</t>
        </is>
      </c>
      <c r="N360" s="131" t="str"/>
      <c r="O360" s="131" t="str"/>
      <c r="P360" s="131" t="n"/>
      <c r="Q360" s="131" t="n"/>
      <c r="R360" s="136">
        <f>IF(B360="","",IF(OR(LEFT(H360,8)="REQUIRED",LEFT(H360,6)="SHARED"),IF(L360="","MISSING — pack instance ID",IF(P360="","MISSING — pack instance reference",IF(OR(H360="REQUIRED — component-scoped",LEFT(H360,6)="SHARED"),IF(Q360="","MISSING — explicit covered-object list",IF(ISNUMBER(SEARCH(B360,Q360)),"COVERED — exact shared/component route","MISSING — object not named in covered-object list")),IF(COUNTIF($L$5:$L$2000,L360)&gt;1,"BLOCK — duplicate instance ID on non-shared route","COVERED — exact route")))),IF(OR(LEFT(H360,18)="SCREEN / HANDOFF",LEFT(H360,11)="CONDITIONAL",LEFT(H360,5)="BLOCK"),"HANDOFF / CONDITIONAL — no instance coverage claim",IF(LEFT(H360,16)="NEEDS ASSESSMENT","NEEDS ASSESSMENT","N/A"))))</f>
        <v/>
      </c>
      <c r="S360" s="136">
        <f>IF(OR(B360="",F360=""),"",B360&amp;"|"&amp;F360)</f>
        <v/>
      </c>
    </row>
    <row r="361">
      <c r="A361" s="8" t="inlineStr">
        <is>
          <t>GR-0357</t>
        </is>
      </c>
      <c r="B361" s="8">
        <f>'04_SCOPE_CLASSIFICATION'!A25</f>
        <v/>
      </c>
      <c r="C361" s="8">
        <f>'04_SCOPE_CLASSIFICATION'!B25</f>
        <v/>
      </c>
      <c r="D361" s="8">
        <f>'04_SCOPE_CLASSIFICATION'!D25</f>
        <v/>
      </c>
      <c r="E361" s="8">
        <f>'04_SCOPE_CLASSIFICATION'!E25</f>
        <v/>
      </c>
      <c r="F361" s="8" t="inlineStr">
        <is>
          <t>AZC-GPAI</t>
        </is>
      </c>
      <c r="G361" s="8" t="inlineStr">
        <is>
          <t>GPAI Model Compliance</t>
        </is>
      </c>
      <c r="H361" s="8">
        <f>IF('04_SCOPE_CLASSIFICATION'!B25="","NOT CONFIGURED",IF(OR('04_SCOPE_CLASSIFICATION'!U25="Ordinary GPAI provider",'04_SCOPE_CLASSIFICATION'!U25="Systemic-risk GPAI provider"),IF('04_SCOPE_CLASSIFICATION'!H25="Yes",IF(E361="Parent dossier","REQUIRED — parent dossier",IF(E361="Separate dossier","REQUIRED — separate object",IF(E361="Component-scoped controls","REQUIRED — component-scoped",IF(E361="Shared parent controls","SHARED — parent dossier",IF(E361="Not separately assessed","SCREEN / HANDOFF — confirm parent coverage","NEEDS ASSESSMENT — dossier mode"))))),"SCREEN / HANDOFF — external GPAI provider obligations"),IF('04_SCOPE_CLASSIFICATION'!U25="GPAI model used / external provider handoff","SCREEN / HANDOFF — model-provider evidence",IF('04_SCOPE_CLASSIFICATION'!U25="Needs assessment","NEEDS ASSESSMENT","NOT APPLICABLE"))))</f>
        <v/>
      </c>
      <c r="I361" s="8" t="inlineStr">
        <is>
          <t>GPAI provider vs downstream handoff.</t>
        </is>
      </c>
      <c r="J361" s="8" t="inlineStr">
        <is>
          <t>Articles 51–55</t>
        </is>
      </c>
      <c r="K361" s="8" t="inlineStr">
        <is>
          <t>AZComply_GPAI_Model_Compliance_Control_Workbook_2026-09-05.xlsx</t>
        </is>
      </c>
      <c r="L361" s="131" t="str"/>
      <c r="M361" s="131" t="inlineStr">
        <is>
          <t>Not started</t>
        </is>
      </c>
      <c r="N361" s="131" t="str"/>
      <c r="O361" s="131" t="str"/>
      <c r="P361" s="131" t="n"/>
      <c r="Q361" s="131" t="n"/>
      <c r="R361" s="136">
        <f>IF(B361="","",IF(OR(LEFT(H361,8)="REQUIRED",LEFT(H361,6)="SHARED"),IF(L361="","MISSING — pack instance ID",IF(P361="","MISSING — pack instance reference",IF(OR(H361="REQUIRED — component-scoped",LEFT(H361,6)="SHARED"),IF(Q361="","MISSING — explicit covered-object list",IF(ISNUMBER(SEARCH(B361,Q361)),"COVERED — exact shared/component route","MISSING — object not named in covered-object list")),IF(COUNTIF($L$5:$L$2000,L361)&gt;1,"BLOCK — duplicate instance ID on non-shared route","COVERED — exact route")))),IF(OR(LEFT(H361,18)="SCREEN / HANDOFF",LEFT(H361,11)="CONDITIONAL",LEFT(H361,5)="BLOCK"),"HANDOFF / CONDITIONAL — no instance coverage claim",IF(LEFT(H361,16)="NEEDS ASSESSMENT","NEEDS ASSESSMENT","N/A"))))</f>
        <v/>
      </c>
      <c r="S361" s="136">
        <f>IF(OR(B361="",F361=""),"",B361&amp;"|"&amp;F361)</f>
        <v/>
      </c>
    </row>
    <row r="362">
      <c r="A362" s="8" t="inlineStr">
        <is>
          <t>GR-0358</t>
        </is>
      </c>
      <c r="B362" s="8">
        <f>'04_SCOPE_CLASSIFICATION'!A26</f>
        <v/>
      </c>
      <c r="C362" s="8">
        <f>'04_SCOPE_CLASSIFICATION'!B26</f>
        <v/>
      </c>
      <c r="D362" s="8">
        <f>'04_SCOPE_CLASSIFICATION'!D26</f>
        <v/>
      </c>
      <c r="E362" s="8">
        <f>'04_SCOPE_CLASSIFICATION'!E26</f>
        <v/>
      </c>
      <c r="F362" s="8" t="inlineStr">
        <is>
          <t>AZC-CLS</t>
        </is>
      </c>
      <c r="G362" s="8" t="inlineStr">
        <is>
          <t>AI System Classification Decision</t>
        </is>
      </c>
      <c r="H362" s="8">
        <f>IF('04_SCOPE_CLASSIFICATION'!B26="","NOT CONFIGURED",IF('04_SCOPE_CLASSIFICATION'!D26="Needs assessment","NEEDS ASSESSMENT — regulatory object status",IF(OR('04_SCOPE_CLASSIFICATION'!D26="Separate AI system",'04_SCOPE_CLASSIFICATION'!D26="GPAI model"),IF(E362="Parent dossier","REQUIRED — parent dossier",IF(E362="Separate dossier","REQUIRED — separate object",IF(E362="Component-scoped controls","REQUIRED — component-scoped",IF(E362="Shared parent controls","SHARED — parent dossier",IF(E362="Not separately assessed","SCREEN / HANDOFF — confirm parent coverage","NEEDS ASSESSMENT — dossier mode"))))),IF('04_SCOPE_CLASSIFICATION'!D26="AI component within parent","SCREEN / HANDOFF — classify component within parent context",IF('04_SCOPE_CLASSIFICATION'!D26="Non-AI component","NOT APPLICABLE","NEEDS ASSESSMENT")))))</f>
        <v/>
      </c>
      <c r="I362" s="8" t="inlineStr">
        <is>
          <t>Classification/scope screen for each material object.</t>
        </is>
      </c>
      <c r="J362" s="8" t="inlineStr">
        <is>
          <t>Art.2/3/5/6; Annex I/III</t>
        </is>
      </c>
      <c r="K362" s="8" t="inlineStr">
        <is>
          <t>AZComply_AI_System_Classification_Decision_Workbook_UPDATED_2026-09-04.xlsx</t>
        </is>
      </c>
      <c r="L362" s="131" t="str"/>
      <c r="M362" s="131" t="inlineStr">
        <is>
          <t>Not started</t>
        </is>
      </c>
      <c r="N362" s="131" t="str"/>
      <c r="O362" s="131" t="str"/>
      <c r="P362" s="131" t="n"/>
      <c r="Q362" s="131" t="n"/>
      <c r="R362" s="136">
        <f>IF(B362="","",IF(OR(LEFT(H362,8)="REQUIRED",LEFT(H362,6)="SHARED"),IF(L362="","MISSING — pack instance ID",IF(P362="","MISSING — pack instance reference",IF(OR(H362="REQUIRED — component-scoped",LEFT(H362,6)="SHARED"),IF(Q362="","MISSING — explicit covered-object list",IF(ISNUMBER(SEARCH(B362,Q362)),"COVERED — exact shared/component route","MISSING — object not named in covered-object list")),IF(COUNTIF($L$5:$L$2000,L362)&gt;1,"BLOCK — duplicate instance ID on non-shared route","COVERED — exact route")))),IF(OR(LEFT(H362,18)="SCREEN / HANDOFF",LEFT(H362,11)="CONDITIONAL",LEFT(H362,5)="BLOCK"),"HANDOFF / CONDITIONAL — no instance coverage claim",IF(LEFT(H362,16)="NEEDS ASSESSMENT","NEEDS ASSESSMENT","N/A"))))</f>
        <v/>
      </c>
      <c r="S362" s="136">
        <f>IF(OR(B362="",F362=""),"",B362&amp;"|"&amp;F362)</f>
        <v/>
      </c>
    </row>
    <row r="363">
      <c r="A363" s="8" t="inlineStr">
        <is>
          <t>GR-0359</t>
        </is>
      </c>
      <c r="B363" s="8">
        <f>'04_SCOPE_CLASSIFICATION'!A26</f>
        <v/>
      </c>
      <c r="C363" s="8">
        <f>'04_SCOPE_CLASSIFICATION'!B26</f>
        <v/>
      </c>
      <c r="D363" s="8">
        <f>'04_SCOPE_CLASSIFICATION'!D26</f>
        <v/>
      </c>
      <c r="E363" s="8">
        <f>'04_SCOPE_CLASSIFICATION'!E26</f>
        <v/>
      </c>
      <c r="F363" s="8" t="inlineStr">
        <is>
          <t>AZC-A5</t>
        </is>
      </c>
      <c r="G363" s="8" t="inlineStr">
        <is>
          <t>Article 5 Prohibited Practices</t>
        </is>
      </c>
      <c r="H363" s="8">
        <f>IF('04_SCOPE_CLASSIFICATION'!B26="","NOT CONFIGURED",IF('04_SCOPE_CLASSIFICATION'!F26="No","NOT APPLICABLE — not AI system",IF('04_SCOPE_CLASSIFICATION'!N26="Needs assessment","NEEDS ASSESSMENT — Article 5 screen",IF(OR('04_SCOPE_CLASSIFICATION'!N26="Potential prohibited-practice route",'04_SCOPE_CLASSIFICATION'!N26="Future Article 5 transition route"),"BLOCK / HANDOFF — Article 5 route",IF('04_SCOPE_CLASSIFICATION'!N26="No current Article 5 trigger","SCREEN COMPLETE — no current trigger","NOT APPLICABLE")))))</f>
        <v/>
      </c>
      <c r="I363" s="8" t="inlineStr">
        <is>
          <t>Article 5 gate; component positive route escalates to parent.</t>
        </is>
      </c>
      <c r="J363" s="8" t="inlineStr">
        <is>
          <t>Article 5</t>
        </is>
      </c>
      <c r="K363" s="8" t="inlineStr">
        <is>
          <t>AZComply_Article5_Prohibited_Practices_Control_Workbook_2026-09-04.xlsx</t>
        </is>
      </c>
      <c r="L363" s="131" t="str"/>
      <c r="M363" s="131" t="inlineStr">
        <is>
          <t>Not started</t>
        </is>
      </c>
      <c r="N363" s="131" t="str"/>
      <c r="O363" s="131" t="str"/>
      <c r="P363" s="131" t="n"/>
      <c r="Q363" s="131" t="n"/>
      <c r="R363" s="136">
        <f>IF(B363="","",IF(OR(LEFT(H363,8)="REQUIRED",LEFT(H363,6)="SHARED"),IF(L363="","MISSING — pack instance ID",IF(P363="","MISSING — pack instance reference",IF(OR(H363="REQUIRED — component-scoped",LEFT(H363,6)="SHARED"),IF(Q363="","MISSING — explicit covered-object list",IF(ISNUMBER(SEARCH(B363,Q363)),"COVERED — exact shared/component route","MISSING — object not named in covered-object list")),IF(COUNTIF($L$5:$L$2000,L363)&gt;1,"BLOCK — duplicate instance ID on non-shared route","COVERED — exact route")))),IF(OR(LEFT(H363,18)="SCREEN / HANDOFF",LEFT(H363,11)="CONDITIONAL",LEFT(H363,5)="BLOCK"),"HANDOFF / CONDITIONAL — no instance coverage claim",IF(LEFT(H363,16)="NEEDS ASSESSMENT","NEEDS ASSESSMENT","N/A"))))</f>
        <v/>
      </c>
      <c r="S363" s="136">
        <f>IF(OR(B363="",F363=""),"",B363&amp;"|"&amp;F363)</f>
        <v/>
      </c>
    </row>
    <row r="364">
      <c r="A364" s="8" t="inlineStr">
        <is>
          <t>GR-0360</t>
        </is>
      </c>
      <c r="B364" s="8">
        <f>'04_SCOPE_CLASSIFICATION'!A26</f>
        <v/>
      </c>
      <c r="C364" s="8">
        <f>'04_SCOPE_CLASSIFICATION'!B26</f>
        <v/>
      </c>
      <c r="D364" s="8">
        <f>'04_SCOPE_CLASSIFICATION'!D26</f>
        <v/>
      </c>
      <c r="E364" s="8">
        <f>'04_SCOPE_CLASSIFICATION'!E26</f>
        <v/>
      </c>
      <c r="F364" s="8" t="inlineStr">
        <is>
          <t>AZC-TRANS</t>
        </is>
      </c>
      <c r="G364" s="8" t="inlineStr">
        <is>
          <t>Transparency &amp; Information</t>
        </is>
      </c>
      <c r="H364" s="8">
        <f>IF('04_SCOPE_CLASSIFICATION'!B26="","NOT CONFIGURED",IF(OR('04_SCOPE_CLASSIFICATION'!R26="Required",AND(OR('04_SCOPE_CLASSIFICATION'!O26="High-risk — Annex III",'04_SCOPE_CLASSIFICATION'!O26="High-risk — Annex I"),'04_SCOPE_CLASSIFICATION'!H26="Yes")),IF(E364="Parent dossier","REQUIRED — parent dossier",IF(E364="Separate dossier","REQUIRED — separate object",IF(E364="Component-scoped controls","REQUIRED — component-scoped",IF(E364="Shared parent controls","SHARED — parent dossier",IF(E364="Not separately assessed","SCREEN / HANDOFF — confirm parent coverage","NEEDS ASSESSMENT — dossier mode"))))),IF(AND(OR('04_SCOPE_CLASSIFICATION'!O26="High-risk — Annex III",'04_SCOPE_CLASSIFICATION'!O26="High-risk — Annex I"),'04_SCOPE_CLASSIFICATION'!I26="Yes",'04_SCOPE_CLASSIFICATION'!H26&lt;&gt;"Yes"),"SCREEN / HANDOFF — obtain provider Article 13 information",IF(OR('04_SCOPE_CLASSIFICATION'!R26="Needs assessment",'04_SCOPE_CLASSIFICATION'!O26="Needs assessment"),"NEEDS ASSESSMENT",IF('04_SCOPE_CLASSIFICATION'!R26="Potential exception / reduced disclosure","CONDITIONAL — exception / reduced disclosure evidence","NOT APPLICABLE")))))</f>
        <v/>
      </c>
      <c r="I364" s="8" t="inlineStr">
        <is>
          <t>Article 13 provider info + Article 50 transparency.</t>
        </is>
      </c>
      <c r="J364" s="8" t="inlineStr">
        <is>
          <t>Articles 13,50</t>
        </is>
      </c>
      <c r="K364" s="8" t="inlineStr">
        <is>
          <t>AZComply_Transparency_Information_Control_Workbook_2026-09-05.xlsx</t>
        </is>
      </c>
      <c r="L364" s="131" t="str"/>
      <c r="M364" s="131" t="inlineStr">
        <is>
          <t>Not started</t>
        </is>
      </c>
      <c r="N364" s="131" t="str"/>
      <c r="O364" s="131" t="str"/>
      <c r="P364" s="131" t="n"/>
      <c r="Q364" s="131" t="n"/>
      <c r="R364" s="136">
        <f>IF(B364="","",IF(OR(LEFT(H364,8)="REQUIRED",LEFT(H364,6)="SHARED"),IF(L364="","MISSING — pack instance ID",IF(P364="","MISSING — pack instance reference",IF(OR(H364="REQUIRED — component-scoped",LEFT(H364,6)="SHARED"),IF(Q364="","MISSING — explicit covered-object list",IF(ISNUMBER(SEARCH(B364,Q364)),"COVERED — exact shared/component route","MISSING — object not named in covered-object list")),IF(COUNTIF($L$5:$L$2000,L364)&gt;1,"BLOCK — duplicate instance ID on non-shared route","COVERED — exact route")))),IF(OR(LEFT(H364,18)="SCREEN / HANDOFF",LEFT(H364,11)="CONDITIONAL",LEFT(H364,5)="BLOCK"),"HANDOFF / CONDITIONAL — no instance coverage claim",IF(LEFT(H364,16)="NEEDS ASSESSMENT","NEEDS ASSESSMENT","N/A"))))</f>
        <v/>
      </c>
      <c r="S364" s="136">
        <f>IF(OR(B364="",F364=""),"",B364&amp;"|"&amp;F364)</f>
        <v/>
      </c>
    </row>
    <row r="365">
      <c r="A365" s="8" t="inlineStr">
        <is>
          <t>GR-0361</t>
        </is>
      </c>
      <c r="B365" s="8">
        <f>'04_SCOPE_CLASSIFICATION'!A26</f>
        <v/>
      </c>
      <c r="C365" s="8">
        <f>'04_SCOPE_CLASSIFICATION'!B26</f>
        <v/>
      </c>
      <c r="D365" s="8">
        <f>'04_SCOPE_CLASSIFICATION'!D26</f>
        <v/>
      </c>
      <c r="E365" s="8">
        <f>'04_SCOPE_CLASSIFICATION'!E26</f>
        <v/>
      </c>
      <c r="F365" s="8" t="inlineStr">
        <is>
          <t>AZC-DEP</t>
        </is>
      </c>
      <c r="G365" s="8" t="inlineStr">
        <is>
          <t>Deployer Obligations</t>
        </is>
      </c>
      <c r="H365" s="8">
        <f>IF('04_SCOPE_CLASSIFICATION'!B26="","NOT CONFIGURED",IF(AND('04_SCOPE_CLASSIFICATION'!I26="Yes",OR('04_SCOPE_CLASSIFICATION'!O26="High-risk — Annex III",'04_SCOPE_CLASSIFICATION'!O26="High-risk — Annex I")),IF(E365="Parent dossier","REQUIRED — parent dossier",IF(E365="Separate dossier","REQUIRED — separate object",IF(E365="Component-scoped controls","REQUIRED — component-scoped",IF(E365="Shared parent controls","SHARED — parent dossier",IF(E365="Not separately assessed","SCREEN / HANDOFF — confirm parent coverage","NEEDS ASSESSMENT — dossier mode"))))),IF(OR('04_SCOPE_CLASSIFICATION'!I26="Needs assessment",'04_SCOPE_CLASSIFICATION'!O26="Needs assessment"),"NEEDS ASSESSMENT","NOT APPLICABLE")))</f>
        <v/>
      </c>
      <c r="I365" s="8" t="inlineStr">
        <is>
          <t>High-risk deployer duties.</t>
        </is>
      </c>
      <c r="J365" s="8" t="inlineStr">
        <is>
          <t>Article 26</t>
        </is>
      </c>
      <c r="K365" s="8" t="inlineStr">
        <is>
          <t>AZComply_Deployer_Obligations_Control_Workbook_2026-09-04.xlsx</t>
        </is>
      </c>
      <c r="L365" s="131" t="str"/>
      <c r="M365" s="131" t="inlineStr">
        <is>
          <t>Not started</t>
        </is>
      </c>
      <c r="N365" s="131" t="str"/>
      <c r="O365" s="131" t="str"/>
      <c r="P365" s="131" t="n"/>
      <c r="Q365" s="131" t="n"/>
      <c r="R365" s="136">
        <f>IF(B365="","",IF(OR(LEFT(H365,8)="REQUIRED",LEFT(H365,6)="SHARED"),IF(L365="","MISSING — pack instance ID",IF(P365="","MISSING — pack instance reference",IF(OR(H365="REQUIRED — component-scoped",LEFT(H365,6)="SHARED"),IF(Q365="","MISSING — explicit covered-object list",IF(ISNUMBER(SEARCH(B365,Q365)),"COVERED — exact shared/component route","MISSING — object not named in covered-object list")),IF(COUNTIF($L$5:$L$2000,L365)&gt;1,"BLOCK — duplicate instance ID on non-shared route","COVERED — exact route")))),IF(OR(LEFT(H365,18)="SCREEN / HANDOFF",LEFT(H365,11)="CONDITIONAL",LEFT(H365,5)="BLOCK"),"HANDOFF / CONDITIONAL — no instance coverage claim",IF(LEFT(H365,16)="NEEDS ASSESSMENT","NEEDS ASSESSMENT","N/A"))))</f>
        <v/>
      </c>
      <c r="S365" s="136">
        <f>IF(OR(B365="",F365=""),"",B365&amp;"|"&amp;F365)</f>
        <v/>
      </c>
    </row>
    <row r="366">
      <c r="A366" s="8" t="inlineStr">
        <is>
          <t>GR-0362</t>
        </is>
      </c>
      <c r="B366" s="8">
        <f>'04_SCOPE_CLASSIFICATION'!A26</f>
        <v/>
      </c>
      <c r="C366" s="8">
        <f>'04_SCOPE_CLASSIFICATION'!B26</f>
        <v/>
      </c>
      <c r="D366" s="8">
        <f>'04_SCOPE_CLASSIFICATION'!D26</f>
        <v/>
      </c>
      <c r="E366" s="8">
        <f>'04_SCOPE_CLASSIFICATION'!E26</f>
        <v/>
      </c>
      <c r="F366" s="8" t="inlineStr">
        <is>
          <t>AZC-HO</t>
        </is>
      </c>
      <c r="G366" s="8" t="inlineStr">
        <is>
          <t>Human Oversight</t>
        </is>
      </c>
      <c r="H366" s="8">
        <f>IF('04_SCOPE_CLASSIFICATION'!B26="","NOT CONFIGURED",IF(AND(OR('04_SCOPE_CLASSIFICATION'!O26="High-risk — Annex III",'04_SCOPE_CLASSIFICATION'!O26="High-risk — Annex I"),OR('04_SCOPE_CLASSIFICATION'!H26="Yes",'04_SCOPE_CLASSIFICATION'!I26="Yes")),IF(E366="Parent dossier","REQUIRED — parent dossier",IF(E366="Separate dossier","REQUIRED — separate object",IF(E366="Component-scoped controls","REQUIRED — component-scoped",IF(E366="Shared parent controls","SHARED — parent dossier",IF(E366="Not separately assessed","SCREEN / HANDOFF — confirm parent coverage","NEEDS ASSESSMENT — dossier mode"))))),IF('04_SCOPE_CLASSIFICATION'!O26="Needs assessment","NEEDS ASSESSMENT","NOT APPLICABLE")))</f>
        <v/>
      </c>
      <c r="I366" s="8" t="inlineStr">
        <is>
          <t>High-risk provider/deployer human oversight.</t>
        </is>
      </c>
      <c r="J366" s="8" t="inlineStr">
        <is>
          <t>Articles 14,26(2)</t>
        </is>
      </c>
      <c r="K366" s="8" t="inlineStr">
        <is>
          <t>AZComply_Human_Oversight_Control_Workbook_2026-09-04.xlsx</t>
        </is>
      </c>
      <c r="L366" s="131" t="str"/>
      <c r="M366" s="131" t="inlineStr">
        <is>
          <t>Not started</t>
        </is>
      </c>
      <c r="N366" s="131" t="str"/>
      <c r="O366" s="131" t="str"/>
      <c r="P366" s="131" t="n"/>
      <c r="Q366" s="131" t="n"/>
      <c r="R366" s="136">
        <f>IF(B366="","",IF(OR(LEFT(H366,8)="REQUIRED",LEFT(H366,6)="SHARED"),IF(L366="","MISSING — pack instance ID",IF(P366="","MISSING — pack instance reference",IF(OR(H366="REQUIRED — component-scoped",LEFT(H366,6)="SHARED"),IF(Q366="","MISSING — explicit covered-object list",IF(ISNUMBER(SEARCH(B366,Q366)),"COVERED — exact shared/component route","MISSING — object not named in covered-object list")),IF(COUNTIF($L$5:$L$2000,L366)&gt;1,"BLOCK — duplicate instance ID on non-shared route","COVERED — exact route")))),IF(OR(LEFT(H366,18)="SCREEN / HANDOFF",LEFT(H366,11)="CONDITIONAL",LEFT(H366,5)="BLOCK"),"HANDOFF / CONDITIONAL — no instance coverage claim",IF(LEFT(H366,16)="NEEDS ASSESSMENT","NEEDS ASSESSMENT","N/A"))))</f>
        <v/>
      </c>
      <c r="S366" s="136">
        <f>IF(OR(B366="",F366=""),"",B366&amp;"|"&amp;F366)</f>
        <v/>
      </c>
    </row>
    <row r="367">
      <c r="A367" s="8" t="inlineStr">
        <is>
          <t>GR-0363</t>
        </is>
      </c>
      <c r="B367" s="8">
        <f>'04_SCOPE_CLASSIFICATION'!A26</f>
        <v/>
      </c>
      <c r="C367" s="8">
        <f>'04_SCOPE_CLASSIFICATION'!B26</f>
        <v/>
      </c>
      <c r="D367" s="8">
        <f>'04_SCOPE_CLASSIFICATION'!D26</f>
        <v/>
      </c>
      <c r="E367" s="8">
        <f>'04_SCOPE_CLASSIFICATION'!E26</f>
        <v/>
      </c>
      <c r="F367" s="8" t="inlineStr">
        <is>
          <t>AZC-RISK</t>
        </is>
      </c>
      <c r="G367" s="8" t="inlineStr">
        <is>
          <t>Risk Management System</t>
        </is>
      </c>
      <c r="H367" s="8">
        <f>IF('04_SCOPE_CLASSIFICATION'!B26="","NOT CONFIGURED",IF(OR('04_SCOPE_CLASSIFICATION'!O26="High-risk — Annex III",'04_SCOPE_CLASSIFICATION'!O26="High-risk — Annex I"),IF('04_SCOPE_CLASSIFICATION'!H26="Yes",IF(E367="Parent dossier","REQUIRED — parent dossier",IF(E367="Separate dossier","REQUIRED — separate object",IF(E367="Component-scoped controls","REQUIRED — component-scoped",IF(E367="Shared parent controls","SHARED — parent dossier",IF(E367="Not separately assessed","SCREEN / HANDOFF — confirm parent coverage","NEEDS ASSESSMENT — dossier mode"))))),IF('04_SCOPE_CLASSIFICATION'!I26="Yes","SCREEN / HANDOFF — provider-side evidence required",IF('04_SCOPE_CLASSIFICATION'!H26="Needs assessment","NEEDS ASSESSMENT — provider role","SCREEN / HANDOFF — identify responsible provider"))),IF('04_SCOPE_CLASSIFICATION'!O26="Needs assessment","NEEDS ASSESSMENT","NOT APPLICABLE")))</f>
        <v/>
      </c>
      <c r="I367" s="8" t="inlineStr">
        <is>
          <t>Provider-side high-risk pack; deployer uses handoff/provider evidence.</t>
        </is>
      </c>
      <c r="J367" s="8" t="inlineStr">
        <is>
          <t>Article 9</t>
        </is>
      </c>
      <c r="K367" s="8" t="inlineStr">
        <is>
          <t>AZComply_Risk_Management_System_Control_Workbook_2026-09-04.xlsx</t>
        </is>
      </c>
      <c r="L367" s="131" t="str"/>
      <c r="M367" s="131" t="inlineStr">
        <is>
          <t>Not started</t>
        </is>
      </c>
      <c r="N367" s="131" t="str"/>
      <c r="O367" s="131" t="str"/>
      <c r="P367" s="131" t="n"/>
      <c r="Q367" s="131" t="n"/>
      <c r="R367" s="136">
        <f>IF(B367="","",IF(OR(LEFT(H367,8)="REQUIRED",LEFT(H367,6)="SHARED"),IF(L367="","MISSING — pack instance ID",IF(P367="","MISSING — pack instance reference",IF(OR(H367="REQUIRED — component-scoped",LEFT(H367,6)="SHARED"),IF(Q367="","MISSING — explicit covered-object list",IF(ISNUMBER(SEARCH(B367,Q367)),"COVERED — exact shared/component route","MISSING — object not named in covered-object list")),IF(COUNTIF($L$5:$L$2000,L367)&gt;1,"BLOCK — duplicate instance ID on non-shared route","COVERED — exact route")))),IF(OR(LEFT(H367,18)="SCREEN / HANDOFF",LEFT(H367,11)="CONDITIONAL",LEFT(H367,5)="BLOCK"),"HANDOFF / CONDITIONAL — no instance coverage claim",IF(LEFT(H367,16)="NEEDS ASSESSMENT","NEEDS ASSESSMENT","N/A"))))</f>
        <v/>
      </c>
      <c r="S367" s="136">
        <f>IF(OR(B367="",F367=""),"",B367&amp;"|"&amp;F367)</f>
        <v/>
      </c>
    </row>
    <row r="368">
      <c r="A368" s="8" t="inlineStr">
        <is>
          <t>GR-0364</t>
        </is>
      </c>
      <c r="B368" s="8">
        <f>'04_SCOPE_CLASSIFICATION'!A26</f>
        <v/>
      </c>
      <c r="C368" s="8">
        <f>'04_SCOPE_CLASSIFICATION'!B26</f>
        <v/>
      </c>
      <c r="D368" s="8">
        <f>'04_SCOPE_CLASSIFICATION'!D26</f>
        <v/>
      </c>
      <c r="E368" s="8">
        <f>'04_SCOPE_CLASSIFICATION'!E26</f>
        <v/>
      </c>
      <c r="F368" s="8" t="inlineStr">
        <is>
          <t>AZC-DATA</t>
        </is>
      </c>
      <c r="G368" s="8" t="inlineStr">
        <is>
          <t>Data Governance</t>
        </is>
      </c>
      <c r="H368" s="8">
        <f>IF('04_SCOPE_CLASSIFICATION'!B26="","NOT CONFIGURED",IF(OR('04_SCOPE_CLASSIFICATION'!O26="High-risk — Annex III",'04_SCOPE_CLASSIFICATION'!O26="High-risk — Annex I"),IF('04_SCOPE_CLASSIFICATION'!H26="Yes",IF(E368="Parent dossier","REQUIRED — parent dossier",IF(E368="Separate dossier","REQUIRED — separate object",IF(E368="Component-scoped controls","REQUIRED — component-scoped",IF(E368="Shared parent controls","SHARED — parent dossier",IF(E368="Not separately assessed","SCREEN / HANDOFF — confirm parent coverage","NEEDS ASSESSMENT — dossier mode"))))),IF('04_SCOPE_CLASSIFICATION'!I26="Yes","SCREEN / HANDOFF — provider-side evidence required",IF('04_SCOPE_CLASSIFICATION'!H26="Needs assessment","NEEDS ASSESSMENT — provider role","SCREEN / HANDOFF — identify responsible provider"))),IF('04_SCOPE_CLASSIFICATION'!O26="Needs assessment","NEEDS ASSESSMENT","NOT APPLICABLE")))</f>
        <v/>
      </c>
      <c r="I368" s="8" t="inlineStr">
        <is>
          <t>Provider-side high-risk pack; deployer uses handoff/provider evidence.</t>
        </is>
      </c>
      <c r="J368" s="8" t="inlineStr">
        <is>
          <t>Article 10</t>
        </is>
      </c>
      <c r="K368" s="8" t="inlineStr">
        <is>
          <t>AZComply_Data_Governance_Control_Workbook_2026-09-04.xlsx</t>
        </is>
      </c>
      <c r="L368" s="131" t="str"/>
      <c r="M368" s="131" t="inlineStr">
        <is>
          <t>Not started</t>
        </is>
      </c>
      <c r="N368" s="131" t="str"/>
      <c r="O368" s="131" t="str"/>
      <c r="P368" s="131" t="n"/>
      <c r="Q368" s="131" t="n"/>
      <c r="R368" s="136">
        <f>IF(B368="","",IF(OR(LEFT(H368,8)="REQUIRED",LEFT(H368,6)="SHARED"),IF(L368="","MISSING — pack instance ID",IF(P368="","MISSING — pack instance reference",IF(OR(H368="REQUIRED — component-scoped",LEFT(H368,6)="SHARED"),IF(Q368="","MISSING — explicit covered-object list",IF(ISNUMBER(SEARCH(B368,Q368)),"COVERED — exact shared/component route","MISSING — object not named in covered-object list")),IF(COUNTIF($L$5:$L$2000,L368)&gt;1,"BLOCK — duplicate instance ID on non-shared route","COVERED — exact route")))),IF(OR(LEFT(H368,18)="SCREEN / HANDOFF",LEFT(H368,11)="CONDITIONAL",LEFT(H368,5)="BLOCK"),"HANDOFF / CONDITIONAL — no instance coverage claim",IF(LEFT(H368,16)="NEEDS ASSESSMENT","NEEDS ASSESSMENT","N/A"))))</f>
        <v/>
      </c>
      <c r="S368" s="136">
        <f>IF(OR(B368="",F368=""),"",B368&amp;"|"&amp;F368)</f>
        <v/>
      </c>
    </row>
    <row r="369">
      <c r="A369" s="8" t="inlineStr">
        <is>
          <t>GR-0365</t>
        </is>
      </c>
      <c r="B369" s="8">
        <f>'04_SCOPE_CLASSIFICATION'!A26</f>
        <v/>
      </c>
      <c r="C369" s="8">
        <f>'04_SCOPE_CLASSIFICATION'!B26</f>
        <v/>
      </c>
      <c r="D369" s="8">
        <f>'04_SCOPE_CLASSIFICATION'!D26</f>
        <v/>
      </c>
      <c r="E369" s="8">
        <f>'04_SCOPE_CLASSIFICATION'!E26</f>
        <v/>
      </c>
      <c r="F369" s="8" t="inlineStr">
        <is>
          <t>AZC-TECH</t>
        </is>
      </c>
      <c r="G369" s="8" t="inlineStr">
        <is>
          <t>Technical Documentation</t>
        </is>
      </c>
      <c r="H369" s="8">
        <f>IF('04_SCOPE_CLASSIFICATION'!B26="","NOT CONFIGURED",IF(OR('04_SCOPE_CLASSIFICATION'!O26="High-risk — Annex III",'04_SCOPE_CLASSIFICATION'!O26="High-risk — Annex I"),IF('04_SCOPE_CLASSIFICATION'!H26="Yes",IF(E369="Parent dossier","REQUIRED — parent dossier",IF(E369="Separate dossier","REQUIRED — separate object",IF(E369="Component-scoped controls","REQUIRED — component-scoped",IF(E369="Shared parent controls","SHARED — parent dossier",IF(E369="Not separately assessed","SCREEN / HANDOFF — confirm parent coverage","NEEDS ASSESSMENT — dossier mode"))))),IF('04_SCOPE_CLASSIFICATION'!I26="Yes","SCREEN / HANDOFF — provider-side evidence required",IF('04_SCOPE_CLASSIFICATION'!H26="Needs assessment","NEEDS ASSESSMENT — provider role","SCREEN / HANDOFF — identify responsible provider"))),IF('04_SCOPE_CLASSIFICATION'!O26="Needs assessment","NEEDS ASSESSMENT","NOT APPLICABLE")))</f>
        <v/>
      </c>
      <c r="I369" s="8" t="inlineStr">
        <is>
          <t>Provider-side high-risk pack; deployer uses handoff/provider evidence.</t>
        </is>
      </c>
      <c r="J369" s="8" t="inlineStr">
        <is>
          <t>Article 11 / Annex IV</t>
        </is>
      </c>
      <c r="K369" s="8" t="inlineStr">
        <is>
          <t>AZComply_Technical_Documentation_Control_Workbook_2026-09-04.xlsx</t>
        </is>
      </c>
      <c r="L369" s="131" t="str"/>
      <c r="M369" s="131" t="inlineStr">
        <is>
          <t>Not started</t>
        </is>
      </c>
      <c r="N369" s="131" t="str"/>
      <c r="O369" s="131" t="str"/>
      <c r="P369" s="131" t="n"/>
      <c r="Q369" s="131" t="n"/>
      <c r="R369" s="136">
        <f>IF(B369="","",IF(OR(LEFT(H369,8)="REQUIRED",LEFT(H369,6)="SHARED"),IF(L369="","MISSING — pack instance ID",IF(P369="","MISSING — pack instance reference",IF(OR(H369="REQUIRED — component-scoped",LEFT(H369,6)="SHARED"),IF(Q369="","MISSING — explicit covered-object list",IF(ISNUMBER(SEARCH(B369,Q369)),"COVERED — exact shared/component route","MISSING — object not named in covered-object list")),IF(COUNTIF($L$5:$L$2000,L369)&gt;1,"BLOCK — duplicate instance ID on non-shared route","COVERED — exact route")))),IF(OR(LEFT(H369,18)="SCREEN / HANDOFF",LEFT(H369,11)="CONDITIONAL",LEFT(H369,5)="BLOCK"),"HANDOFF / CONDITIONAL — no instance coverage claim",IF(LEFT(H369,16)="NEEDS ASSESSMENT","NEEDS ASSESSMENT","N/A"))))</f>
        <v/>
      </c>
      <c r="S369" s="136">
        <f>IF(OR(B369="",F369=""),"",B369&amp;"|"&amp;F369)</f>
        <v/>
      </c>
    </row>
    <row r="370">
      <c r="A370" s="8" t="inlineStr">
        <is>
          <t>GR-0366</t>
        </is>
      </c>
      <c r="B370" s="8">
        <f>'04_SCOPE_CLASSIFICATION'!A26</f>
        <v/>
      </c>
      <c r="C370" s="8">
        <f>'04_SCOPE_CLASSIFICATION'!B26</f>
        <v/>
      </c>
      <c r="D370" s="8">
        <f>'04_SCOPE_CLASSIFICATION'!D26</f>
        <v/>
      </c>
      <c r="E370" s="8">
        <f>'04_SCOPE_CLASSIFICATION'!E26</f>
        <v/>
      </c>
      <c r="F370" s="8" t="inlineStr">
        <is>
          <t>AZC-QMS</t>
        </is>
      </c>
      <c r="G370" s="8" t="inlineStr">
        <is>
          <t>Quality Management System</t>
        </is>
      </c>
      <c r="H370" s="8">
        <f>IF('04_SCOPE_CLASSIFICATION'!B26="","NOT CONFIGURED",IF(OR('04_SCOPE_CLASSIFICATION'!O26="High-risk — Annex III",'04_SCOPE_CLASSIFICATION'!O26="High-risk — Annex I"),IF('04_SCOPE_CLASSIFICATION'!H26="Yes",IF(E370="Parent dossier","REQUIRED — parent dossier",IF(E370="Separate dossier","REQUIRED — separate object",IF(E370="Component-scoped controls","REQUIRED — component-scoped",IF(E370="Shared parent controls","SHARED — parent dossier",IF(E370="Not separately assessed","SCREEN / HANDOFF — confirm parent coverage","NEEDS ASSESSMENT — dossier mode"))))),IF('04_SCOPE_CLASSIFICATION'!I26="Yes","SCREEN / HANDOFF — provider-side evidence required",IF('04_SCOPE_CLASSIFICATION'!H26="Needs assessment","NEEDS ASSESSMENT — provider role","SCREEN / HANDOFF — identify responsible provider"))),IF('04_SCOPE_CLASSIFICATION'!O26="Needs assessment","NEEDS ASSESSMENT","NOT APPLICABLE")))</f>
        <v/>
      </c>
      <c r="I370" s="8" t="inlineStr">
        <is>
          <t>Provider-side high-risk pack; deployer uses handoff/provider evidence.</t>
        </is>
      </c>
      <c r="J370" s="8" t="inlineStr">
        <is>
          <t>Article 17</t>
        </is>
      </c>
      <c r="K370" s="8" t="inlineStr">
        <is>
          <t>AZComply_Quality_Management_System_Control_Workbook_2026-09-04.xlsx</t>
        </is>
      </c>
      <c r="L370" s="131" t="str"/>
      <c r="M370" s="131" t="inlineStr">
        <is>
          <t>Not started</t>
        </is>
      </c>
      <c r="N370" s="131" t="str"/>
      <c r="O370" s="131" t="str"/>
      <c r="P370" s="131" t="n"/>
      <c r="Q370" s="131" t="n"/>
      <c r="R370" s="136">
        <f>IF(B370="","",IF(OR(LEFT(H370,8)="REQUIRED",LEFT(H370,6)="SHARED"),IF(L370="","MISSING — pack instance ID",IF(P370="","MISSING — pack instance reference",IF(OR(H370="REQUIRED — component-scoped",LEFT(H370,6)="SHARED"),IF(Q370="","MISSING — explicit covered-object list",IF(ISNUMBER(SEARCH(B370,Q370)),"COVERED — exact shared/component route","MISSING — object not named in covered-object list")),IF(COUNTIF($L$5:$L$2000,L370)&gt;1,"BLOCK — duplicate instance ID on non-shared route","COVERED — exact route")))),IF(OR(LEFT(H370,18)="SCREEN / HANDOFF",LEFT(H370,11)="CONDITIONAL",LEFT(H370,5)="BLOCK"),"HANDOFF / CONDITIONAL — no instance coverage claim",IF(LEFT(H370,16)="NEEDS ASSESSMENT","NEEDS ASSESSMENT","N/A"))))</f>
        <v/>
      </c>
      <c r="S370" s="136">
        <f>IF(OR(B370="",F370=""),"",B370&amp;"|"&amp;F370)</f>
        <v/>
      </c>
    </row>
    <row r="371">
      <c r="A371" s="8" t="inlineStr">
        <is>
          <t>GR-0367</t>
        </is>
      </c>
      <c r="B371" s="8">
        <f>'04_SCOPE_CLASSIFICATION'!A26</f>
        <v/>
      </c>
      <c r="C371" s="8">
        <f>'04_SCOPE_CLASSIFICATION'!B26</f>
        <v/>
      </c>
      <c r="D371" s="8">
        <f>'04_SCOPE_CLASSIFICATION'!D26</f>
        <v/>
      </c>
      <c r="E371" s="8">
        <f>'04_SCOPE_CLASSIFICATION'!E26</f>
        <v/>
      </c>
      <c r="F371" s="8" t="inlineStr">
        <is>
          <t>AZC-ARS</t>
        </is>
      </c>
      <c r="G371" s="8" t="inlineStr">
        <is>
          <t>Accuracy, Robustness &amp; Cybersecurity</t>
        </is>
      </c>
      <c r="H371" s="8">
        <f>IF('04_SCOPE_CLASSIFICATION'!B26="","NOT CONFIGURED",IF(OR('04_SCOPE_CLASSIFICATION'!O26="High-risk — Annex III",'04_SCOPE_CLASSIFICATION'!O26="High-risk — Annex I"),IF('04_SCOPE_CLASSIFICATION'!H26="Yes",IF(E371="Parent dossier","REQUIRED — parent dossier",IF(E371="Separate dossier","REQUIRED — separate object",IF(E371="Component-scoped controls","REQUIRED — component-scoped",IF(E371="Shared parent controls","SHARED — parent dossier",IF(E371="Not separately assessed","SCREEN / HANDOFF — confirm parent coverage","NEEDS ASSESSMENT — dossier mode"))))),IF('04_SCOPE_CLASSIFICATION'!I26="Yes","SCREEN / HANDOFF — provider-side evidence required",IF('04_SCOPE_CLASSIFICATION'!H26="Needs assessment","NEEDS ASSESSMENT — provider role","SCREEN / HANDOFF — identify responsible provider"))),IF('04_SCOPE_CLASSIFICATION'!O26="Needs assessment","NEEDS ASSESSMENT","NOT APPLICABLE")))</f>
        <v/>
      </c>
      <c r="I371" s="8" t="inlineStr">
        <is>
          <t>Provider-side high-risk pack; deployer uses handoff/provider evidence.</t>
        </is>
      </c>
      <c r="J371" s="8" t="inlineStr">
        <is>
          <t>Article 15</t>
        </is>
      </c>
      <c r="K371" s="8" t="inlineStr">
        <is>
          <t>AZComply_Accuracy_Robustness_Cybersecurity_Control_Workbook_2026-09-04.xlsx</t>
        </is>
      </c>
      <c r="L371" s="131" t="str"/>
      <c r="M371" s="131" t="inlineStr">
        <is>
          <t>Not started</t>
        </is>
      </c>
      <c r="N371" s="131" t="str"/>
      <c r="O371" s="131" t="str"/>
      <c r="P371" s="131" t="n"/>
      <c r="Q371" s="131" t="n"/>
      <c r="R371" s="136">
        <f>IF(B371="","",IF(OR(LEFT(H371,8)="REQUIRED",LEFT(H371,6)="SHARED"),IF(L371="","MISSING — pack instance ID",IF(P371="","MISSING — pack instance reference",IF(OR(H371="REQUIRED — component-scoped",LEFT(H371,6)="SHARED"),IF(Q371="","MISSING — explicit covered-object list",IF(ISNUMBER(SEARCH(B371,Q371)),"COVERED — exact shared/component route","MISSING — object not named in covered-object list")),IF(COUNTIF($L$5:$L$2000,L371)&gt;1,"BLOCK — duplicate instance ID on non-shared route","COVERED — exact route")))),IF(OR(LEFT(H371,18)="SCREEN / HANDOFF",LEFT(H371,11)="CONDITIONAL",LEFT(H371,5)="BLOCK"),"HANDOFF / CONDITIONAL — no instance coverage claim",IF(LEFT(H371,16)="NEEDS ASSESSMENT","NEEDS ASSESSMENT","N/A"))))</f>
        <v/>
      </c>
      <c r="S371" s="136">
        <f>IF(OR(B371="",F371=""),"",B371&amp;"|"&amp;F371)</f>
        <v/>
      </c>
    </row>
    <row r="372">
      <c r="A372" s="8" t="inlineStr">
        <is>
          <t>GR-0368</t>
        </is>
      </c>
      <c r="B372" s="8">
        <f>'04_SCOPE_CLASSIFICATION'!A26</f>
        <v/>
      </c>
      <c r="C372" s="8">
        <f>'04_SCOPE_CLASSIFICATION'!B26</f>
        <v/>
      </c>
      <c r="D372" s="8">
        <f>'04_SCOPE_CLASSIFICATION'!D26</f>
        <v/>
      </c>
      <c r="E372" s="8">
        <f>'04_SCOPE_CLASSIFICATION'!E26</f>
        <v/>
      </c>
      <c r="F372" s="8" t="inlineStr">
        <is>
          <t>AZC-LOG</t>
        </is>
      </c>
      <c r="G372" s="8" t="inlineStr">
        <is>
          <t>Logging &amp; Record-Keeping</t>
        </is>
      </c>
      <c r="H372" s="8">
        <f>IF('04_SCOPE_CLASSIFICATION'!B26="","NOT CONFIGURED",IF(AND(OR('04_SCOPE_CLASSIFICATION'!O26="High-risk — Annex III",'04_SCOPE_CLASSIFICATION'!O26="High-risk — Annex I"),OR('04_SCOPE_CLASSIFICATION'!H26="Yes",'04_SCOPE_CLASSIFICATION'!I26="Yes")),IF(E372="Parent dossier","REQUIRED — parent dossier",IF(E372="Separate dossier","REQUIRED — separate object",IF(E372="Component-scoped controls","REQUIRED — component-scoped",IF(E372="Shared parent controls","SHARED — parent dossier",IF(E372="Not separately assessed","SCREEN / HANDOFF — confirm parent coverage","NEEDS ASSESSMENT — dossier mode"))))),IF('04_SCOPE_CLASSIFICATION'!O26="Needs assessment","NEEDS ASSESSMENT","NOT APPLICABLE")))</f>
        <v/>
      </c>
      <c r="I372" s="8" t="inlineStr">
        <is>
          <t>High-risk logging spans provider/deployer roles.</t>
        </is>
      </c>
      <c r="J372" s="8" t="inlineStr">
        <is>
          <t>Articles 12,19,26</t>
        </is>
      </c>
      <c r="K372" s="8" t="inlineStr">
        <is>
          <t>AZComply_Logging_Record_Keeping_Control_Workbook_2026-09-05.xlsx</t>
        </is>
      </c>
      <c r="L372" s="131" t="str"/>
      <c r="M372" s="131" t="inlineStr">
        <is>
          <t>Not started</t>
        </is>
      </c>
      <c r="N372" s="131" t="str"/>
      <c r="O372" s="131" t="str"/>
      <c r="P372" s="131" t="n"/>
      <c r="Q372" s="131" t="n"/>
      <c r="R372" s="136">
        <f>IF(B372="","",IF(OR(LEFT(H372,8)="REQUIRED",LEFT(H372,6)="SHARED"),IF(L372="","MISSING — pack instance ID",IF(P372="","MISSING — pack instance reference",IF(OR(H372="REQUIRED — component-scoped",LEFT(H372,6)="SHARED"),IF(Q372="","MISSING — explicit covered-object list",IF(ISNUMBER(SEARCH(B372,Q372)),"COVERED — exact shared/component route","MISSING — object not named in covered-object list")),IF(COUNTIF($L$5:$L$2000,L372)&gt;1,"BLOCK — duplicate instance ID on non-shared route","COVERED — exact route")))),IF(OR(LEFT(H372,18)="SCREEN / HANDOFF",LEFT(H372,11)="CONDITIONAL",LEFT(H372,5)="BLOCK"),"HANDOFF / CONDITIONAL — no instance coverage claim",IF(LEFT(H372,16)="NEEDS ASSESSMENT","NEEDS ASSESSMENT","N/A"))))</f>
        <v/>
      </c>
      <c r="S372" s="136">
        <f>IF(OR(B372="",F372=""),"",B372&amp;"|"&amp;F372)</f>
        <v/>
      </c>
    </row>
    <row r="373">
      <c r="A373" s="8" t="inlineStr">
        <is>
          <t>GR-0369</t>
        </is>
      </c>
      <c r="B373" s="8">
        <f>'04_SCOPE_CLASSIFICATION'!A26</f>
        <v/>
      </c>
      <c r="C373" s="8">
        <f>'04_SCOPE_CLASSIFICATION'!B26</f>
        <v/>
      </c>
      <c r="D373" s="8">
        <f>'04_SCOPE_CLASSIFICATION'!D26</f>
        <v/>
      </c>
      <c r="E373" s="8">
        <f>'04_SCOPE_CLASSIFICATION'!E26</f>
        <v/>
      </c>
      <c r="F373" s="8" t="inlineStr">
        <is>
          <t>AZC-TRAIN</t>
        </is>
      </c>
      <c r="G373" s="8" t="inlineStr">
        <is>
          <t>AI Literacy, Training &amp; Competence</t>
        </is>
      </c>
      <c r="H373" s="8">
        <f>IF('04_SCOPE_CLASSIFICATION'!B26="","NOT CONFIGURED",IF('04_SCOPE_CLASSIFICATION'!W26="Required",IF(E373="Parent dossier","REQUIRED — parent dossier",IF(E373="Separate dossier","REQUIRED — separate object",IF(E373="Component-scoped controls","REQUIRED — component-scoped",IF(E373="Shared parent controls","SHARED — parent dossier",IF(E373="Not separately assessed","SCREEN / HANDOFF — confirm parent coverage","NEEDS ASSESSMENT — dossier mode"))))),IF('04_SCOPE_CLASSIFICATION'!W26="Needs assessment","NEEDS ASSESSMENT","NOT APPLICABLE")))</f>
        <v/>
      </c>
      <c r="I373" s="8" t="inlineStr">
        <is>
          <t>Article 4 / high-risk oversight training.</t>
        </is>
      </c>
      <c r="J373" s="8" t="inlineStr">
        <is>
          <t>Articles 4,26(2)</t>
        </is>
      </c>
      <c r="K373" s="8" t="inlineStr">
        <is>
          <t>AZComply_AI_Literacy_Training_Competence_Control_Workbook_2026-09-05.xlsx</t>
        </is>
      </c>
      <c r="L373" s="131" t="str"/>
      <c r="M373" s="131" t="inlineStr">
        <is>
          <t>Not started</t>
        </is>
      </c>
      <c r="N373" s="131" t="str"/>
      <c r="O373" s="131" t="str"/>
      <c r="P373" s="131" t="n"/>
      <c r="Q373" s="131" t="n"/>
      <c r="R373" s="136">
        <f>IF(B373="","",IF(OR(LEFT(H373,8)="REQUIRED",LEFT(H373,6)="SHARED"),IF(L373="","MISSING — pack instance ID",IF(P373="","MISSING — pack instance reference",IF(OR(H373="REQUIRED — component-scoped",LEFT(H373,6)="SHARED"),IF(Q373="","MISSING — explicit covered-object list",IF(ISNUMBER(SEARCH(B373,Q373)),"COVERED — exact shared/component route","MISSING — object not named in covered-object list")),IF(COUNTIF($L$5:$L$2000,L373)&gt;1,"BLOCK — duplicate instance ID on non-shared route","COVERED — exact route")))),IF(OR(LEFT(H373,18)="SCREEN / HANDOFF",LEFT(H373,11)="CONDITIONAL",LEFT(H373,5)="BLOCK"),"HANDOFF / CONDITIONAL — no instance coverage claim",IF(LEFT(H373,16)="NEEDS ASSESSMENT","NEEDS ASSESSMENT","N/A"))))</f>
        <v/>
      </c>
      <c r="S373" s="136">
        <f>IF(OR(B373="",F373=""),"",B373&amp;"|"&amp;F373)</f>
        <v/>
      </c>
    </row>
    <row r="374">
      <c r="A374" s="8" t="inlineStr">
        <is>
          <t>GR-0370</t>
        </is>
      </c>
      <c r="B374" s="8">
        <f>'04_SCOPE_CLASSIFICATION'!A26</f>
        <v/>
      </c>
      <c r="C374" s="8">
        <f>'04_SCOPE_CLASSIFICATION'!B26</f>
        <v/>
      </c>
      <c r="D374" s="8">
        <f>'04_SCOPE_CLASSIFICATION'!D26</f>
        <v/>
      </c>
      <c r="E374" s="8">
        <f>'04_SCOPE_CLASSIFICATION'!E26</f>
        <v/>
      </c>
      <c r="F374" s="8" t="inlineStr">
        <is>
          <t>AZC-FRIA</t>
        </is>
      </c>
      <c r="G374" s="8" t="inlineStr">
        <is>
          <t>Fundamental Rights Impact Assessment</t>
        </is>
      </c>
      <c r="H374" s="8">
        <f>IF('04_SCOPE_CLASSIFICATION'!B26="","NOT CONFIGURED",IF('04_SCOPE_CLASSIFICATION'!S26="Required",IF(E374="Parent dossier","REQUIRED — parent dossier",IF(E374="Separate dossier","REQUIRED — separate object",IF(E374="Component-scoped controls","REQUIRED — component-scoped",IF(E374="Shared parent controls","SHARED — parent dossier",IF(E374="Not separately assessed","SCREEN / HANDOFF — confirm parent coverage","NEEDS ASSESSMENT — dossier mode"))))),IF('04_SCOPE_CLASSIFICATION'!S26="Potentially reusable / exempt route","CONDITIONAL — reuse/exemption review",IF('04_SCOPE_CLASSIFICATION'!S26="Needs assessment","NEEDS ASSESSMENT","NOT APPLICABLE"))))</f>
        <v/>
      </c>
      <c r="I374" s="8" t="inlineStr">
        <is>
          <t>FRIA use/deployer route.</t>
        </is>
      </c>
      <c r="J374" s="8" t="inlineStr">
        <is>
          <t>Article 27 / Art.5(2)</t>
        </is>
      </c>
      <c r="K374" s="8" t="inlineStr">
        <is>
          <t>AZComply_Fundamental_Rights_Impact_Assessment_Control_Workbook_2026-09-05.xlsx</t>
        </is>
      </c>
      <c r="L374" s="131" t="str"/>
      <c r="M374" s="131" t="inlineStr">
        <is>
          <t>Not started</t>
        </is>
      </c>
      <c r="N374" s="131" t="str"/>
      <c r="O374" s="131" t="str"/>
      <c r="P374" s="131" t="n"/>
      <c r="Q374" s="131" t="n"/>
      <c r="R374" s="136">
        <f>IF(B374="","",IF(OR(LEFT(H374,8)="REQUIRED",LEFT(H374,6)="SHARED"),IF(L374="","MISSING — pack instance ID",IF(P374="","MISSING — pack instance reference",IF(OR(H374="REQUIRED — component-scoped",LEFT(H374,6)="SHARED"),IF(Q374="","MISSING — explicit covered-object list",IF(ISNUMBER(SEARCH(B374,Q374)),"COVERED — exact shared/component route","MISSING — object not named in covered-object list")),IF(COUNTIF($L$5:$L$2000,L374)&gt;1,"BLOCK — duplicate instance ID on non-shared route","COVERED — exact route")))),IF(OR(LEFT(H374,18)="SCREEN / HANDOFF",LEFT(H374,11)="CONDITIONAL",LEFT(H374,5)="BLOCK"),"HANDOFF / CONDITIONAL — no instance coverage claim",IF(LEFT(H374,16)="NEEDS ASSESSMENT","NEEDS ASSESSMENT","N/A"))))</f>
        <v/>
      </c>
      <c r="S374" s="136">
        <f>IF(OR(B374="",F374=""),"",B374&amp;"|"&amp;F374)</f>
        <v/>
      </c>
    </row>
    <row r="375">
      <c r="A375" s="8" t="inlineStr">
        <is>
          <t>GR-0371</t>
        </is>
      </c>
      <c r="B375" s="8">
        <f>'04_SCOPE_CLASSIFICATION'!A26</f>
        <v/>
      </c>
      <c r="C375" s="8">
        <f>'04_SCOPE_CLASSIFICATION'!B26</f>
        <v/>
      </c>
      <c r="D375" s="8">
        <f>'04_SCOPE_CLASSIFICATION'!D26</f>
        <v/>
      </c>
      <c r="E375" s="8">
        <f>'04_SCOPE_CLASSIFICATION'!E26</f>
        <v/>
      </c>
      <c r="F375" s="8" t="inlineStr">
        <is>
          <t>AZC-REG</t>
        </is>
      </c>
      <c r="G375" s="8" t="inlineStr">
        <is>
          <t>EU AI Database Registration</t>
        </is>
      </c>
      <c r="H375" s="8">
        <f>IF('04_SCOPE_CLASSIFICATION'!B26="","NOT CONFIGURED",IF(LEFT('04_SCOPE_CLASSIFICATION'!T26,8)="Required",IF(E375="Parent dossier","REQUIRED — parent dossier",IF(E375="Separate dossier","REQUIRED — separate object",IF(E375="Component-scoped controls","REQUIRED — component-scoped",IF(E375="Shared parent controls","SHARED — parent dossier",IF(E375="Not separately assessed","SCREEN / HANDOFF — confirm parent coverage","NEEDS ASSESSMENT — dossier mode"))))),IF('04_SCOPE_CLASSIFICATION'!T26="Needs assessment","NEEDS ASSESSMENT","NOT APPLICABLE")))</f>
        <v/>
      </c>
      <c r="I375" s="8" t="inlineStr">
        <is>
          <t>EU/secure/national registration routing.</t>
        </is>
      </c>
      <c r="J375" s="8" t="inlineStr">
        <is>
          <t>Articles 49,71</t>
        </is>
      </c>
      <c r="K375" s="8" t="inlineStr">
        <is>
          <t>AZComply_EU_AI_Database_Registration_Control_Workbook_2026-09-05.xlsx</t>
        </is>
      </c>
      <c r="L375" s="131" t="str"/>
      <c r="M375" s="131" t="inlineStr">
        <is>
          <t>Not started</t>
        </is>
      </c>
      <c r="N375" s="131" t="str"/>
      <c r="O375" s="131" t="str"/>
      <c r="P375" s="131" t="n"/>
      <c r="Q375" s="131" t="n"/>
      <c r="R375" s="136">
        <f>IF(B375="","",IF(OR(LEFT(H375,8)="REQUIRED",LEFT(H375,6)="SHARED"),IF(L375="","MISSING — pack instance ID",IF(P375="","MISSING — pack instance reference",IF(OR(H375="REQUIRED — component-scoped",LEFT(H375,6)="SHARED"),IF(Q375="","MISSING — explicit covered-object list",IF(ISNUMBER(SEARCH(B375,Q375)),"COVERED — exact shared/component route","MISSING — object not named in covered-object list")),IF(COUNTIF($L$5:$L$2000,L375)&gt;1,"BLOCK — duplicate instance ID on non-shared route","COVERED — exact route")))),IF(OR(LEFT(H375,18)="SCREEN / HANDOFF",LEFT(H375,11)="CONDITIONAL",LEFT(H375,5)="BLOCK"),"HANDOFF / CONDITIONAL — no instance coverage claim",IF(LEFT(H375,16)="NEEDS ASSESSMENT","NEEDS ASSESSMENT","N/A"))))</f>
        <v/>
      </c>
      <c r="S375" s="136">
        <f>IF(OR(B375="",F375=""),"",B375&amp;"|"&amp;F375)</f>
        <v/>
      </c>
    </row>
    <row r="376">
      <c r="A376" s="8" t="inlineStr">
        <is>
          <t>GR-0372</t>
        </is>
      </c>
      <c r="B376" s="8">
        <f>'04_SCOPE_CLASSIFICATION'!A26</f>
        <v/>
      </c>
      <c r="C376" s="8">
        <f>'04_SCOPE_CLASSIFICATION'!B26</f>
        <v/>
      </c>
      <c r="D376" s="8">
        <f>'04_SCOPE_CLASSIFICATION'!D26</f>
        <v/>
      </c>
      <c r="E376" s="8">
        <f>'04_SCOPE_CLASSIFICATION'!E26</f>
        <v/>
      </c>
      <c r="F376" s="8" t="inlineStr">
        <is>
          <t>AZC-PMS</t>
        </is>
      </c>
      <c r="G376" s="8" t="inlineStr">
        <is>
          <t>Post-Market Monitoring</t>
        </is>
      </c>
      <c r="H376" s="8">
        <f>IF('04_SCOPE_CLASSIFICATION'!B26="","NOT CONFIGURED",IF(OR('04_SCOPE_CLASSIFICATION'!O26="High-risk — Annex III",'04_SCOPE_CLASSIFICATION'!O26="High-risk — Annex I"),IF('04_SCOPE_CLASSIFICATION'!H26="Yes",IF(E376="Parent dossier","REQUIRED — parent dossier",IF(E376="Separate dossier","REQUIRED — separate object",IF(E376="Component-scoped controls","REQUIRED — component-scoped",IF(E376="Shared parent controls","SHARED — parent dossier",IF(E376="Not separately assessed","SCREEN / HANDOFF — confirm parent coverage","NEEDS ASSESSMENT — dossier mode"))))),IF('04_SCOPE_CLASSIFICATION'!I26="Yes","SCREEN / HANDOFF — provider-side evidence required",IF('04_SCOPE_CLASSIFICATION'!H26="Needs assessment","NEEDS ASSESSMENT — provider role","SCREEN / HANDOFF — identify responsible provider"))),IF('04_SCOPE_CLASSIFICATION'!O26="Needs assessment","NEEDS ASSESSMENT","NOT APPLICABLE")))</f>
        <v/>
      </c>
      <c r="I376" s="8" t="inlineStr">
        <is>
          <t>Provider-side high-risk pack; deployer uses handoff/provider evidence.</t>
        </is>
      </c>
      <c r="J376" s="8" t="inlineStr">
        <is>
          <t>Article 72</t>
        </is>
      </c>
      <c r="K376" s="8" t="inlineStr">
        <is>
          <t>AZComply_Post_Market_Monitoring_Control_Workbook_2026-09-04.xlsx</t>
        </is>
      </c>
      <c r="L376" s="131" t="str"/>
      <c r="M376" s="131" t="inlineStr">
        <is>
          <t>Not started</t>
        </is>
      </c>
      <c r="N376" s="131" t="str"/>
      <c r="O376" s="131" t="str"/>
      <c r="P376" s="131" t="n"/>
      <c r="Q376" s="131" t="n"/>
      <c r="R376" s="136">
        <f>IF(B376="","",IF(OR(LEFT(H376,8)="REQUIRED",LEFT(H376,6)="SHARED"),IF(L376="","MISSING — pack instance ID",IF(P376="","MISSING — pack instance reference",IF(OR(H376="REQUIRED — component-scoped",LEFT(H376,6)="SHARED"),IF(Q376="","MISSING — explicit covered-object list",IF(ISNUMBER(SEARCH(B376,Q376)),"COVERED — exact shared/component route","MISSING — object not named in covered-object list")),IF(COUNTIF($L$5:$L$2000,L376)&gt;1,"BLOCK — duplicate instance ID on non-shared route","COVERED — exact route")))),IF(OR(LEFT(H376,18)="SCREEN / HANDOFF",LEFT(H376,11)="CONDITIONAL",LEFT(H376,5)="BLOCK"),"HANDOFF / CONDITIONAL — no instance coverage claim",IF(LEFT(H376,16)="NEEDS ASSESSMENT","NEEDS ASSESSMENT","N/A"))))</f>
        <v/>
      </c>
      <c r="S376" s="136">
        <f>IF(OR(B376="",F376=""),"",B376&amp;"|"&amp;F376)</f>
        <v/>
      </c>
    </row>
    <row r="377">
      <c r="A377" s="8" t="inlineStr">
        <is>
          <t>GR-0373</t>
        </is>
      </c>
      <c r="B377" s="8">
        <f>'04_SCOPE_CLASSIFICATION'!A26</f>
        <v/>
      </c>
      <c r="C377" s="8">
        <f>'04_SCOPE_CLASSIFICATION'!B26</f>
        <v/>
      </c>
      <c r="D377" s="8">
        <f>'04_SCOPE_CLASSIFICATION'!D26</f>
        <v/>
      </c>
      <c r="E377" s="8">
        <f>'04_SCOPE_CLASSIFICATION'!E26</f>
        <v/>
      </c>
      <c r="F377" s="8" t="inlineStr">
        <is>
          <t>AZC-SUP</t>
        </is>
      </c>
      <c r="G377" s="8" t="inlineStr">
        <is>
          <t>AI Supply Chain &amp; Value Chain</t>
        </is>
      </c>
      <c r="H377" s="8">
        <f>IF('04_SCOPE_CLASSIFICATION'!B26="","NOT CONFIGURED",IF('04_SCOPE_CLASSIFICATION'!V26="Required",IF(E377="Parent dossier","REQUIRED — parent dossier",IF(E377="Separate dossier","REQUIRED — separate object",IF(E377="Component-scoped controls","REQUIRED — component-scoped",IF(E377="Shared parent controls","SHARED — parent dossier",IF(E377="Not separately assessed","SCREEN / HANDOFF — confirm parent coverage","NEEDS ASSESSMENT — dossier mode"))))),IF('04_SCOPE_CLASSIFICATION'!V26="Screen / handoff","SCREEN / HANDOFF",IF('04_SCOPE_CLASSIFICATION'!V26="Needs assessment","NEEDS ASSESSMENT","NOT APPLICABLE"))))</f>
        <v/>
      </c>
      <c r="I377" s="8" t="inlineStr">
        <is>
          <t>Articles 22–25/value-chain route.</t>
        </is>
      </c>
      <c r="J377" s="8" t="inlineStr">
        <is>
          <t>Articles 22–25</t>
        </is>
      </c>
      <c r="K377" s="8" t="inlineStr">
        <is>
          <t>AZComply_AI_Supply_Chain_Value_Chain_Control_Workbook_2026-09-05.xlsx</t>
        </is>
      </c>
      <c r="L377" s="131" t="str"/>
      <c r="M377" s="131" t="inlineStr">
        <is>
          <t>Not started</t>
        </is>
      </c>
      <c r="N377" s="131" t="str"/>
      <c r="O377" s="131" t="str"/>
      <c r="P377" s="131" t="n"/>
      <c r="Q377" s="131" t="n"/>
      <c r="R377" s="136">
        <f>IF(B377="","",IF(OR(LEFT(H377,8)="REQUIRED",LEFT(H377,6)="SHARED"),IF(L377="","MISSING — pack instance ID",IF(P377="","MISSING — pack instance reference",IF(OR(H377="REQUIRED — component-scoped",LEFT(H377,6)="SHARED"),IF(Q377="","MISSING — explicit covered-object list",IF(ISNUMBER(SEARCH(B377,Q377)),"COVERED — exact shared/component route","MISSING — object not named in covered-object list")),IF(COUNTIF($L$5:$L$2000,L377)&gt;1,"BLOCK — duplicate instance ID on non-shared route","COVERED — exact route")))),IF(OR(LEFT(H377,18)="SCREEN / HANDOFF",LEFT(H377,11)="CONDITIONAL",LEFT(H377,5)="BLOCK"),"HANDOFF / CONDITIONAL — no instance coverage claim",IF(LEFT(H377,16)="NEEDS ASSESSMENT","NEEDS ASSESSMENT","N/A"))))</f>
        <v/>
      </c>
      <c r="S377" s="136">
        <f>IF(OR(B377="",F377=""),"",B377&amp;"|"&amp;F377)</f>
        <v/>
      </c>
    </row>
    <row r="378">
      <c r="A378" s="8" t="inlineStr">
        <is>
          <t>GR-0374</t>
        </is>
      </c>
      <c r="B378" s="8">
        <f>'04_SCOPE_CLASSIFICATION'!A26</f>
        <v/>
      </c>
      <c r="C378" s="8">
        <f>'04_SCOPE_CLASSIFICATION'!B26</f>
        <v/>
      </c>
      <c r="D378" s="8">
        <f>'04_SCOPE_CLASSIFICATION'!D26</f>
        <v/>
      </c>
      <c r="E378" s="8">
        <f>'04_SCOPE_CLASSIFICATION'!E26</f>
        <v/>
      </c>
      <c r="F378" s="8" t="inlineStr">
        <is>
          <t>AZC-GPAI</t>
        </is>
      </c>
      <c r="G378" s="8" t="inlineStr">
        <is>
          <t>GPAI Model Compliance</t>
        </is>
      </c>
      <c r="H378" s="8">
        <f>IF('04_SCOPE_CLASSIFICATION'!B26="","NOT CONFIGURED",IF(OR('04_SCOPE_CLASSIFICATION'!U26="Ordinary GPAI provider",'04_SCOPE_CLASSIFICATION'!U26="Systemic-risk GPAI provider"),IF('04_SCOPE_CLASSIFICATION'!H26="Yes",IF(E378="Parent dossier","REQUIRED — parent dossier",IF(E378="Separate dossier","REQUIRED — separate object",IF(E378="Component-scoped controls","REQUIRED — component-scoped",IF(E378="Shared parent controls","SHARED — parent dossier",IF(E378="Not separately assessed","SCREEN / HANDOFF — confirm parent coverage","NEEDS ASSESSMENT — dossier mode"))))),"SCREEN / HANDOFF — external GPAI provider obligations"),IF('04_SCOPE_CLASSIFICATION'!U26="GPAI model used / external provider handoff","SCREEN / HANDOFF — model-provider evidence",IF('04_SCOPE_CLASSIFICATION'!U26="Needs assessment","NEEDS ASSESSMENT","NOT APPLICABLE"))))</f>
        <v/>
      </c>
      <c r="I378" s="8" t="inlineStr">
        <is>
          <t>GPAI provider vs downstream handoff.</t>
        </is>
      </c>
      <c r="J378" s="8" t="inlineStr">
        <is>
          <t>Articles 51–55</t>
        </is>
      </c>
      <c r="K378" s="8" t="inlineStr">
        <is>
          <t>AZComply_GPAI_Model_Compliance_Control_Workbook_2026-09-05.xlsx</t>
        </is>
      </c>
      <c r="L378" s="131" t="str"/>
      <c r="M378" s="131" t="inlineStr">
        <is>
          <t>Not started</t>
        </is>
      </c>
      <c r="N378" s="131" t="str"/>
      <c r="O378" s="131" t="str"/>
      <c r="P378" s="131" t="n"/>
      <c r="Q378" s="131" t="n"/>
      <c r="R378" s="136">
        <f>IF(B378="","",IF(OR(LEFT(H378,8)="REQUIRED",LEFT(H378,6)="SHARED"),IF(L378="","MISSING — pack instance ID",IF(P378="","MISSING — pack instance reference",IF(OR(H378="REQUIRED — component-scoped",LEFT(H378,6)="SHARED"),IF(Q378="","MISSING — explicit covered-object list",IF(ISNUMBER(SEARCH(B378,Q378)),"COVERED — exact shared/component route","MISSING — object not named in covered-object list")),IF(COUNTIF($L$5:$L$2000,L378)&gt;1,"BLOCK — duplicate instance ID on non-shared route","COVERED — exact route")))),IF(OR(LEFT(H378,18)="SCREEN / HANDOFF",LEFT(H378,11)="CONDITIONAL",LEFT(H378,5)="BLOCK"),"HANDOFF / CONDITIONAL — no instance coverage claim",IF(LEFT(H378,16)="NEEDS ASSESSMENT","NEEDS ASSESSMENT","N/A"))))</f>
        <v/>
      </c>
      <c r="S378" s="136">
        <f>IF(OR(B378="",F378=""),"",B378&amp;"|"&amp;F378)</f>
        <v/>
      </c>
    </row>
    <row r="379">
      <c r="A379" s="8" t="inlineStr">
        <is>
          <t>GR-0375</t>
        </is>
      </c>
      <c r="B379" s="8">
        <f>'04_SCOPE_CLASSIFICATION'!A27</f>
        <v/>
      </c>
      <c r="C379" s="8">
        <f>'04_SCOPE_CLASSIFICATION'!B27</f>
        <v/>
      </c>
      <c r="D379" s="8">
        <f>'04_SCOPE_CLASSIFICATION'!D27</f>
        <v/>
      </c>
      <c r="E379" s="8">
        <f>'04_SCOPE_CLASSIFICATION'!E27</f>
        <v/>
      </c>
      <c r="F379" s="8" t="inlineStr">
        <is>
          <t>AZC-CLS</t>
        </is>
      </c>
      <c r="G379" s="8" t="inlineStr">
        <is>
          <t>AI System Classification Decision</t>
        </is>
      </c>
      <c r="H379" s="8">
        <f>IF('04_SCOPE_CLASSIFICATION'!B27="","NOT CONFIGURED",IF('04_SCOPE_CLASSIFICATION'!D27="Needs assessment","NEEDS ASSESSMENT — regulatory object status",IF(OR('04_SCOPE_CLASSIFICATION'!D27="Separate AI system",'04_SCOPE_CLASSIFICATION'!D27="GPAI model"),IF(E379="Parent dossier","REQUIRED — parent dossier",IF(E379="Separate dossier","REQUIRED — separate object",IF(E379="Component-scoped controls","REQUIRED — component-scoped",IF(E379="Shared parent controls","SHARED — parent dossier",IF(E379="Not separately assessed","SCREEN / HANDOFF — confirm parent coverage","NEEDS ASSESSMENT — dossier mode"))))),IF('04_SCOPE_CLASSIFICATION'!D27="AI component within parent","SCREEN / HANDOFF — classify component within parent context",IF('04_SCOPE_CLASSIFICATION'!D27="Non-AI component","NOT APPLICABLE","NEEDS ASSESSMENT")))))</f>
        <v/>
      </c>
      <c r="I379" s="8" t="inlineStr">
        <is>
          <t>Classification/scope screen for each material object.</t>
        </is>
      </c>
      <c r="J379" s="8" t="inlineStr">
        <is>
          <t>Art.2/3/5/6; Annex I/III</t>
        </is>
      </c>
      <c r="K379" s="8" t="inlineStr">
        <is>
          <t>AZComply_AI_System_Classification_Decision_Workbook_UPDATED_2026-09-04.xlsx</t>
        </is>
      </c>
      <c r="L379" s="131" t="str"/>
      <c r="M379" s="131" t="inlineStr">
        <is>
          <t>Not started</t>
        </is>
      </c>
      <c r="N379" s="131" t="str"/>
      <c r="O379" s="131" t="str"/>
      <c r="P379" s="131" t="n"/>
      <c r="Q379" s="131" t="n"/>
      <c r="R379" s="136">
        <f>IF(B379="","",IF(OR(LEFT(H379,8)="REQUIRED",LEFT(H379,6)="SHARED"),IF(L379="","MISSING — pack instance ID",IF(P379="","MISSING — pack instance reference",IF(OR(H379="REQUIRED — component-scoped",LEFT(H379,6)="SHARED"),IF(Q379="","MISSING — explicit covered-object list",IF(ISNUMBER(SEARCH(B379,Q379)),"COVERED — exact shared/component route","MISSING — object not named in covered-object list")),IF(COUNTIF($L$5:$L$2000,L379)&gt;1,"BLOCK — duplicate instance ID on non-shared route","COVERED — exact route")))),IF(OR(LEFT(H379,18)="SCREEN / HANDOFF",LEFT(H379,11)="CONDITIONAL",LEFT(H379,5)="BLOCK"),"HANDOFF / CONDITIONAL — no instance coverage claim",IF(LEFT(H379,16)="NEEDS ASSESSMENT","NEEDS ASSESSMENT","N/A"))))</f>
        <v/>
      </c>
      <c r="S379" s="136">
        <f>IF(OR(B379="",F379=""),"",B379&amp;"|"&amp;F379)</f>
        <v/>
      </c>
    </row>
    <row r="380">
      <c r="A380" s="8" t="inlineStr">
        <is>
          <t>GR-0376</t>
        </is>
      </c>
      <c r="B380" s="8">
        <f>'04_SCOPE_CLASSIFICATION'!A27</f>
        <v/>
      </c>
      <c r="C380" s="8">
        <f>'04_SCOPE_CLASSIFICATION'!B27</f>
        <v/>
      </c>
      <c r="D380" s="8">
        <f>'04_SCOPE_CLASSIFICATION'!D27</f>
        <v/>
      </c>
      <c r="E380" s="8">
        <f>'04_SCOPE_CLASSIFICATION'!E27</f>
        <v/>
      </c>
      <c r="F380" s="8" t="inlineStr">
        <is>
          <t>AZC-A5</t>
        </is>
      </c>
      <c r="G380" s="8" t="inlineStr">
        <is>
          <t>Article 5 Prohibited Practices</t>
        </is>
      </c>
      <c r="H380" s="8">
        <f>IF('04_SCOPE_CLASSIFICATION'!B27="","NOT CONFIGURED",IF('04_SCOPE_CLASSIFICATION'!F27="No","NOT APPLICABLE — not AI system",IF('04_SCOPE_CLASSIFICATION'!N27="Needs assessment","NEEDS ASSESSMENT — Article 5 screen",IF(OR('04_SCOPE_CLASSIFICATION'!N27="Potential prohibited-practice route",'04_SCOPE_CLASSIFICATION'!N27="Future Article 5 transition route"),"BLOCK / HANDOFF — Article 5 route",IF('04_SCOPE_CLASSIFICATION'!N27="No current Article 5 trigger","SCREEN COMPLETE — no current trigger","NOT APPLICABLE")))))</f>
        <v/>
      </c>
      <c r="I380" s="8" t="inlineStr">
        <is>
          <t>Article 5 gate; component positive route escalates to parent.</t>
        </is>
      </c>
      <c r="J380" s="8" t="inlineStr">
        <is>
          <t>Article 5</t>
        </is>
      </c>
      <c r="K380" s="8" t="inlineStr">
        <is>
          <t>AZComply_Article5_Prohibited_Practices_Control_Workbook_2026-09-04.xlsx</t>
        </is>
      </c>
      <c r="L380" s="131" t="str"/>
      <c r="M380" s="131" t="inlineStr">
        <is>
          <t>Not started</t>
        </is>
      </c>
      <c r="N380" s="131" t="str"/>
      <c r="O380" s="131" t="str"/>
      <c r="P380" s="131" t="n"/>
      <c r="Q380" s="131" t="n"/>
      <c r="R380" s="136">
        <f>IF(B380="","",IF(OR(LEFT(H380,8)="REQUIRED",LEFT(H380,6)="SHARED"),IF(L380="","MISSING — pack instance ID",IF(P380="","MISSING — pack instance reference",IF(OR(H380="REQUIRED — component-scoped",LEFT(H380,6)="SHARED"),IF(Q380="","MISSING — explicit covered-object list",IF(ISNUMBER(SEARCH(B380,Q380)),"COVERED — exact shared/component route","MISSING — object not named in covered-object list")),IF(COUNTIF($L$5:$L$2000,L380)&gt;1,"BLOCK — duplicate instance ID on non-shared route","COVERED — exact route")))),IF(OR(LEFT(H380,18)="SCREEN / HANDOFF",LEFT(H380,11)="CONDITIONAL",LEFT(H380,5)="BLOCK"),"HANDOFF / CONDITIONAL — no instance coverage claim",IF(LEFT(H380,16)="NEEDS ASSESSMENT","NEEDS ASSESSMENT","N/A"))))</f>
        <v/>
      </c>
      <c r="S380" s="136">
        <f>IF(OR(B380="",F380=""),"",B380&amp;"|"&amp;F380)</f>
        <v/>
      </c>
    </row>
    <row r="381">
      <c r="A381" s="8" t="inlineStr">
        <is>
          <t>GR-0377</t>
        </is>
      </c>
      <c r="B381" s="8">
        <f>'04_SCOPE_CLASSIFICATION'!A27</f>
        <v/>
      </c>
      <c r="C381" s="8">
        <f>'04_SCOPE_CLASSIFICATION'!B27</f>
        <v/>
      </c>
      <c r="D381" s="8">
        <f>'04_SCOPE_CLASSIFICATION'!D27</f>
        <v/>
      </c>
      <c r="E381" s="8">
        <f>'04_SCOPE_CLASSIFICATION'!E27</f>
        <v/>
      </c>
      <c r="F381" s="8" t="inlineStr">
        <is>
          <t>AZC-TRANS</t>
        </is>
      </c>
      <c r="G381" s="8" t="inlineStr">
        <is>
          <t>Transparency &amp; Information</t>
        </is>
      </c>
      <c r="H381" s="8">
        <f>IF('04_SCOPE_CLASSIFICATION'!B27="","NOT CONFIGURED",IF(OR('04_SCOPE_CLASSIFICATION'!R27="Required",AND(OR('04_SCOPE_CLASSIFICATION'!O27="High-risk — Annex III",'04_SCOPE_CLASSIFICATION'!O27="High-risk — Annex I"),'04_SCOPE_CLASSIFICATION'!H27="Yes")),IF(E381="Parent dossier","REQUIRED — parent dossier",IF(E381="Separate dossier","REQUIRED — separate object",IF(E381="Component-scoped controls","REQUIRED — component-scoped",IF(E381="Shared parent controls","SHARED — parent dossier",IF(E381="Not separately assessed","SCREEN / HANDOFF — confirm parent coverage","NEEDS ASSESSMENT — dossier mode"))))),IF(AND(OR('04_SCOPE_CLASSIFICATION'!O27="High-risk — Annex III",'04_SCOPE_CLASSIFICATION'!O27="High-risk — Annex I"),'04_SCOPE_CLASSIFICATION'!I27="Yes",'04_SCOPE_CLASSIFICATION'!H27&lt;&gt;"Yes"),"SCREEN / HANDOFF — obtain provider Article 13 information",IF(OR('04_SCOPE_CLASSIFICATION'!R27="Needs assessment",'04_SCOPE_CLASSIFICATION'!O27="Needs assessment"),"NEEDS ASSESSMENT",IF('04_SCOPE_CLASSIFICATION'!R27="Potential exception / reduced disclosure","CONDITIONAL — exception / reduced disclosure evidence","NOT APPLICABLE")))))</f>
        <v/>
      </c>
      <c r="I381" s="8" t="inlineStr">
        <is>
          <t>Article 13 provider info + Article 50 transparency.</t>
        </is>
      </c>
      <c r="J381" s="8" t="inlineStr">
        <is>
          <t>Articles 13,50</t>
        </is>
      </c>
      <c r="K381" s="8" t="inlineStr">
        <is>
          <t>AZComply_Transparency_Information_Control_Workbook_2026-09-05.xlsx</t>
        </is>
      </c>
      <c r="L381" s="131" t="str"/>
      <c r="M381" s="131" t="inlineStr">
        <is>
          <t>Not started</t>
        </is>
      </c>
      <c r="N381" s="131" t="str"/>
      <c r="O381" s="131" t="str"/>
      <c r="P381" s="131" t="n"/>
      <c r="Q381" s="131" t="n"/>
      <c r="R381" s="136">
        <f>IF(B381="","",IF(OR(LEFT(H381,8)="REQUIRED",LEFT(H381,6)="SHARED"),IF(L381="","MISSING — pack instance ID",IF(P381="","MISSING — pack instance reference",IF(OR(H381="REQUIRED — component-scoped",LEFT(H381,6)="SHARED"),IF(Q381="","MISSING — explicit covered-object list",IF(ISNUMBER(SEARCH(B381,Q381)),"COVERED — exact shared/component route","MISSING — object not named in covered-object list")),IF(COUNTIF($L$5:$L$2000,L381)&gt;1,"BLOCK — duplicate instance ID on non-shared route","COVERED — exact route")))),IF(OR(LEFT(H381,18)="SCREEN / HANDOFF",LEFT(H381,11)="CONDITIONAL",LEFT(H381,5)="BLOCK"),"HANDOFF / CONDITIONAL — no instance coverage claim",IF(LEFT(H381,16)="NEEDS ASSESSMENT","NEEDS ASSESSMENT","N/A"))))</f>
        <v/>
      </c>
      <c r="S381" s="136">
        <f>IF(OR(B381="",F381=""),"",B381&amp;"|"&amp;F381)</f>
        <v/>
      </c>
    </row>
    <row r="382">
      <c r="A382" s="8" t="inlineStr">
        <is>
          <t>GR-0378</t>
        </is>
      </c>
      <c r="B382" s="8">
        <f>'04_SCOPE_CLASSIFICATION'!A27</f>
        <v/>
      </c>
      <c r="C382" s="8">
        <f>'04_SCOPE_CLASSIFICATION'!B27</f>
        <v/>
      </c>
      <c r="D382" s="8">
        <f>'04_SCOPE_CLASSIFICATION'!D27</f>
        <v/>
      </c>
      <c r="E382" s="8">
        <f>'04_SCOPE_CLASSIFICATION'!E27</f>
        <v/>
      </c>
      <c r="F382" s="8" t="inlineStr">
        <is>
          <t>AZC-DEP</t>
        </is>
      </c>
      <c r="G382" s="8" t="inlineStr">
        <is>
          <t>Deployer Obligations</t>
        </is>
      </c>
      <c r="H382" s="8">
        <f>IF('04_SCOPE_CLASSIFICATION'!B27="","NOT CONFIGURED",IF(AND('04_SCOPE_CLASSIFICATION'!I27="Yes",OR('04_SCOPE_CLASSIFICATION'!O27="High-risk — Annex III",'04_SCOPE_CLASSIFICATION'!O27="High-risk — Annex I")),IF(E382="Parent dossier","REQUIRED — parent dossier",IF(E382="Separate dossier","REQUIRED — separate object",IF(E382="Component-scoped controls","REQUIRED — component-scoped",IF(E382="Shared parent controls","SHARED — parent dossier",IF(E382="Not separately assessed","SCREEN / HANDOFF — confirm parent coverage","NEEDS ASSESSMENT — dossier mode"))))),IF(OR('04_SCOPE_CLASSIFICATION'!I27="Needs assessment",'04_SCOPE_CLASSIFICATION'!O27="Needs assessment"),"NEEDS ASSESSMENT","NOT APPLICABLE")))</f>
        <v/>
      </c>
      <c r="I382" s="8" t="inlineStr">
        <is>
          <t>High-risk deployer duties.</t>
        </is>
      </c>
      <c r="J382" s="8" t="inlineStr">
        <is>
          <t>Article 26</t>
        </is>
      </c>
      <c r="K382" s="8" t="inlineStr">
        <is>
          <t>AZComply_Deployer_Obligations_Control_Workbook_2026-09-04.xlsx</t>
        </is>
      </c>
      <c r="L382" s="131" t="str"/>
      <c r="M382" s="131" t="inlineStr">
        <is>
          <t>Not started</t>
        </is>
      </c>
      <c r="N382" s="131" t="str"/>
      <c r="O382" s="131" t="str"/>
      <c r="P382" s="131" t="n"/>
      <c r="Q382" s="131" t="n"/>
      <c r="R382" s="136">
        <f>IF(B382="","",IF(OR(LEFT(H382,8)="REQUIRED",LEFT(H382,6)="SHARED"),IF(L382="","MISSING — pack instance ID",IF(P382="","MISSING — pack instance reference",IF(OR(H382="REQUIRED — component-scoped",LEFT(H382,6)="SHARED"),IF(Q382="","MISSING — explicit covered-object list",IF(ISNUMBER(SEARCH(B382,Q382)),"COVERED — exact shared/component route","MISSING — object not named in covered-object list")),IF(COUNTIF($L$5:$L$2000,L382)&gt;1,"BLOCK — duplicate instance ID on non-shared route","COVERED — exact route")))),IF(OR(LEFT(H382,18)="SCREEN / HANDOFF",LEFT(H382,11)="CONDITIONAL",LEFT(H382,5)="BLOCK"),"HANDOFF / CONDITIONAL — no instance coverage claim",IF(LEFT(H382,16)="NEEDS ASSESSMENT","NEEDS ASSESSMENT","N/A"))))</f>
        <v/>
      </c>
      <c r="S382" s="136">
        <f>IF(OR(B382="",F382=""),"",B382&amp;"|"&amp;F382)</f>
        <v/>
      </c>
    </row>
    <row r="383">
      <c r="A383" s="8" t="inlineStr">
        <is>
          <t>GR-0379</t>
        </is>
      </c>
      <c r="B383" s="8">
        <f>'04_SCOPE_CLASSIFICATION'!A27</f>
        <v/>
      </c>
      <c r="C383" s="8">
        <f>'04_SCOPE_CLASSIFICATION'!B27</f>
        <v/>
      </c>
      <c r="D383" s="8">
        <f>'04_SCOPE_CLASSIFICATION'!D27</f>
        <v/>
      </c>
      <c r="E383" s="8">
        <f>'04_SCOPE_CLASSIFICATION'!E27</f>
        <v/>
      </c>
      <c r="F383" s="8" t="inlineStr">
        <is>
          <t>AZC-HO</t>
        </is>
      </c>
      <c r="G383" s="8" t="inlineStr">
        <is>
          <t>Human Oversight</t>
        </is>
      </c>
      <c r="H383" s="8">
        <f>IF('04_SCOPE_CLASSIFICATION'!B27="","NOT CONFIGURED",IF(AND(OR('04_SCOPE_CLASSIFICATION'!O27="High-risk — Annex III",'04_SCOPE_CLASSIFICATION'!O27="High-risk — Annex I"),OR('04_SCOPE_CLASSIFICATION'!H27="Yes",'04_SCOPE_CLASSIFICATION'!I27="Yes")),IF(E383="Parent dossier","REQUIRED — parent dossier",IF(E383="Separate dossier","REQUIRED — separate object",IF(E383="Component-scoped controls","REQUIRED — component-scoped",IF(E383="Shared parent controls","SHARED — parent dossier",IF(E383="Not separately assessed","SCREEN / HANDOFF — confirm parent coverage","NEEDS ASSESSMENT — dossier mode"))))),IF('04_SCOPE_CLASSIFICATION'!O27="Needs assessment","NEEDS ASSESSMENT","NOT APPLICABLE")))</f>
        <v/>
      </c>
      <c r="I383" s="8" t="inlineStr">
        <is>
          <t>High-risk provider/deployer human oversight.</t>
        </is>
      </c>
      <c r="J383" s="8" t="inlineStr">
        <is>
          <t>Articles 14,26(2)</t>
        </is>
      </c>
      <c r="K383" s="8" t="inlineStr">
        <is>
          <t>AZComply_Human_Oversight_Control_Workbook_2026-09-04.xlsx</t>
        </is>
      </c>
      <c r="L383" s="131" t="str"/>
      <c r="M383" s="131" t="inlineStr">
        <is>
          <t>Not started</t>
        </is>
      </c>
      <c r="N383" s="131" t="str"/>
      <c r="O383" s="131" t="str"/>
      <c r="P383" s="131" t="n"/>
      <c r="Q383" s="131" t="n"/>
      <c r="R383" s="136">
        <f>IF(B383="","",IF(OR(LEFT(H383,8)="REQUIRED",LEFT(H383,6)="SHARED"),IF(L383="","MISSING — pack instance ID",IF(P383="","MISSING — pack instance reference",IF(OR(H383="REQUIRED — component-scoped",LEFT(H383,6)="SHARED"),IF(Q383="","MISSING — explicit covered-object list",IF(ISNUMBER(SEARCH(B383,Q383)),"COVERED — exact shared/component route","MISSING — object not named in covered-object list")),IF(COUNTIF($L$5:$L$2000,L383)&gt;1,"BLOCK — duplicate instance ID on non-shared route","COVERED — exact route")))),IF(OR(LEFT(H383,18)="SCREEN / HANDOFF",LEFT(H383,11)="CONDITIONAL",LEFT(H383,5)="BLOCK"),"HANDOFF / CONDITIONAL — no instance coverage claim",IF(LEFT(H383,16)="NEEDS ASSESSMENT","NEEDS ASSESSMENT","N/A"))))</f>
        <v/>
      </c>
      <c r="S383" s="136">
        <f>IF(OR(B383="",F383=""),"",B383&amp;"|"&amp;F383)</f>
        <v/>
      </c>
    </row>
    <row r="384">
      <c r="A384" s="8" t="inlineStr">
        <is>
          <t>GR-0380</t>
        </is>
      </c>
      <c r="B384" s="8">
        <f>'04_SCOPE_CLASSIFICATION'!A27</f>
        <v/>
      </c>
      <c r="C384" s="8">
        <f>'04_SCOPE_CLASSIFICATION'!B27</f>
        <v/>
      </c>
      <c r="D384" s="8">
        <f>'04_SCOPE_CLASSIFICATION'!D27</f>
        <v/>
      </c>
      <c r="E384" s="8">
        <f>'04_SCOPE_CLASSIFICATION'!E27</f>
        <v/>
      </c>
      <c r="F384" s="8" t="inlineStr">
        <is>
          <t>AZC-RISK</t>
        </is>
      </c>
      <c r="G384" s="8" t="inlineStr">
        <is>
          <t>Risk Management System</t>
        </is>
      </c>
      <c r="H384" s="8">
        <f>IF('04_SCOPE_CLASSIFICATION'!B27="","NOT CONFIGURED",IF(OR('04_SCOPE_CLASSIFICATION'!O27="High-risk — Annex III",'04_SCOPE_CLASSIFICATION'!O27="High-risk — Annex I"),IF('04_SCOPE_CLASSIFICATION'!H27="Yes",IF(E384="Parent dossier","REQUIRED — parent dossier",IF(E384="Separate dossier","REQUIRED — separate object",IF(E384="Component-scoped controls","REQUIRED — component-scoped",IF(E384="Shared parent controls","SHARED — parent dossier",IF(E384="Not separately assessed","SCREEN / HANDOFF — confirm parent coverage","NEEDS ASSESSMENT — dossier mode"))))),IF('04_SCOPE_CLASSIFICATION'!I27="Yes","SCREEN / HANDOFF — provider-side evidence required",IF('04_SCOPE_CLASSIFICATION'!H27="Needs assessment","NEEDS ASSESSMENT — provider role","SCREEN / HANDOFF — identify responsible provider"))),IF('04_SCOPE_CLASSIFICATION'!O27="Needs assessment","NEEDS ASSESSMENT","NOT APPLICABLE")))</f>
        <v/>
      </c>
      <c r="I384" s="8" t="inlineStr">
        <is>
          <t>Provider-side high-risk pack; deployer uses handoff/provider evidence.</t>
        </is>
      </c>
      <c r="J384" s="8" t="inlineStr">
        <is>
          <t>Article 9</t>
        </is>
      </c>
      <c r="K384" s="8" t="inlineStr">
        <is>
          <t>AZComply_Risk_Management_System_Control_Workbook_2026-09-04.xlsx</t>
        </is>
      </c>
      <c r="L384" s="131" t="str"/>
      <c r="M384" s="131" t="inlineStr">
        <is>
          <t>Not started</t>
        </is>
      </c>
      <c r="N384" s="131" t="str"/>
      <c r="O384" s="131" t="str"/>
      <c r="P384" s="131" t="n"/>
      <c r="Q384" s="131" t="n"/>
      <c r="R384" s="136">
        <f>IF(B384="","",IF(OR(LEFT(H384,8)="REQUIRED",LEFT(H384,6)="SHARED"),IF(L384="","MISSING — pack instance ID",IF(P384="","MISSING — pack instance reference",IF(OR(H384="REQUIRED — component-scoped",LEFT(H384,6)="SHARED"),IF(Q384="","MISSING — explicit covered-object list",IF(ISNUMBER(SEARCH(B384,Q384)),"COVERED — exact shared/component route","MISSING — object not named in covered-object list")),IF(COUNTIF($L$5:$L$2000,L384)&gt;1,"BLOCK — duplicate instance ID on non-shared route","COVERED — exact route")))),IF(OR(LEFT(H384,18)="SCREEN / HANDOFF",LEFT(H384,11)="CONDITIONAL",LEFT(H384,5)="BLOCK"),"HANDOFF / CONDITIONAL — no instance coverage claim",IF(LEFT(H384,16)="NEEDS ASSESSMENT","NEEDS ASSESSMENT","N/A"))))</f>
        <v/>
      </c>
      <c r="S384" s="136">
        <f>IF(OR(B384="",F384=""),"",B384&amp;"|"&amp;F384)</f>
        <v/>
      </c>
    </row>
    <row r="385">
      <c r="A385" s="8" t="inlineStr">
        <is>
          <t>GR-0381</t>
        </is>
      </c>
      <c r="B385" s="8">
        <f>'04_SCOPE_CLASSIFICATION'!A27</f>
        <v/>
      </c>
      <c r="C385" s="8">
        <f>'04_SCOPE_CLASSIFICATION'!B27</f>
        <v/>
      </c>
      <c r="D385" s="8">
        <f>'04_SCOPE_CLASSIFICATION'!D27</f>
        <v/>
      </c>
      <c r="E385" s="8">
        <f>'04_SCOPE_CLASSIFICATION'!E27</f>
        <v/>
      </c>
      <c r="F385" s="8" t="inlineStr">
        <is>
          <t>AZC-DATA</t>
        </is>
      </c>
      <c r="G385" s="8" t="inlineStr">
        <is>
          <t>Data Governance</t>
        </is>
      </c>
      <c r="H385" s="8">
        <f>IF('04_SCOPE_CLASSIFICATION'!B27="","NOT CONFIGURED",IF(OR('04_SCOPE_CLASSIFICATION'!O27="High-risk — Annex III",'04_SCOPE_CLASSIFICATION'!O27="High-risk — Annex I"),IF('04_SCOPE_CLASSIFICATION'!H27="Yes",IF(E385="Parent dossier","REQUIRED — parent dossier",IF(E385="Separate dossier","REQUIRED — separate object",IF(E385="Component-scoped controls","REQUIRED — component-scoped",IF(E385="Shared parent controls","SHARED — parent dossier",IF(E385="Not separately assessed","SCREEN / HANDOFF — confirm parent coverage","NEEDS ASSESSMENT — dossier mode"))))),IF('04_SCOPE_CLASSIFICATION'!I27="Yes","SCREEN / HANDOFF — provider-side evidence required",IF('04_SCOPE_CLASSIFICATION'!H27="Needs assessment","NEEDS ASSESSMENT — provider role","SCREEN / HANDOFF — identify responsible provider"))),IF('04_SCOPE_CLASSIFICATION'!O27="Needs assessment","NEEDS ASSESSMENT","NOT APPLICABLE")))</f>
        <v/>
      </c>
      <c r="I385" s="8" t="inlineStr">
        <is>
          <t>Provider-side high-risk pack; deployer uses handoff/provider evidence.</t>
        </is>
      </c>
      <c r="J385" s="8" t="inlineStr">
        <is>
          <t>Article 10</t>
        </is>
      </c>
      <c r="K385" s="8" t="inlineStr">
        <is>
          <t>AZComply_Data_Governance_Control_Workbook_2026-09-04.xlsx</t>
        </is>
      </c>
      <c r="L385" s="131" t="str"/>
      <c r="M385" s="131" t="inlineStr">
        <is>
          <t>Not started</t>
        </is>
      </c>
      <c r="N385" s="131" t="str"/>
      <c r="O385" s="131" t="str"/>
      <c r="P385" s="131" t="n"/>
      <c r="Q385" s="131" t="n"/>
      <c r="R385" s="136">
        <f>IF(B385="","",IF(OR(LEFT(H385,8)="REQUIRED",LEFT(H385,6)="SHARED"),IF(L385="","MISSING — pack instance ID",IF(P385="","MISSING — pack instance reference",IF(OR(H385="REQUIRED — component-scoped",LEFT(H385,6)="SHARED"),IF(Q385="","MISSING — explicit covered-object list",IF(ISNUMBER(SEARCH(B385,Q385)),"COVERED — exact shared/component route","MISSING — object not named in covered-object list")),IF(COUNTIF($L$5:$L$2000,L385)&gt;1,"BLOCK — duplicate instance ID on non-shared route","COVERED — exact route")))),IF(OR(LEFT(H385,18)="SCREEN / HANDOFF",LEFT(H385,11)="CONDITIONAL",LEFT(H385,5)="BLOCK"),"HANDOFF / CONDITIONAL — no instance coverage claim",IF(LEFT(H385,16)="NEEDS ASSESSMENT","NEEDS ASSESSMENT","N/A"))))</f>
        <v/>
      </c>
      <c r="S385" s="136">
        <f>IF(OR(B385="",F385=""),"",B385&amp;"|"&amp;F385)</f>
        <v/>
      </c>
    </row>
    <row r="386">
      <c r="A386" s="8" t="inlineStr">
        <is>
          <t>GR-0382</t>
        </is>
      </c>
      <c r="B386" s="8">
        <f>'04_SCOPE_CLASSIFICATION'!A27</f>
        <v/>
      </c>
      <c r="C386" s="8">
        <f>'04_SCOPE_CLASSIFICATION'!B27</f>
        <v/>
      </c>
      <c r="D386" s="8">
        <f>'04_SCOPE_CLASSIFICATION'!D27</f>
        <v/>
      </c>
      <c r="E386" s="8">
        <f>'04_SCOPE_CLASSIFICATION'!E27</f>
        <v/>
      </c>
      <c r="F386" s="8" t="inlineStr">
        <is>
          <t>AZC-TECH</t>
        </is>
      </c>
      <c r="G386" s="8" t="inlineStr">
        <is>
          <t>Technical Documentation</t>
        </is>
      </c>
      <c r="H386" s="8">
        <f>IF('04_SCOPE_CLASSIFICATION'!B27="","NOT CONFIGURED",IF(OR('04_SCOPE_CLASSIFICATION'!O27="High-risk — Annex III",'04_SCOPE_CLASSIFICATION'!O27="High-risk — Annex I"),IF('04_SCOPE_CLASSIFICATION'!H27="Yes",IF(E386="Parent dossier","REQUIRED — parent dossier",IF(E386="Separate dossier","REQUIRED — separate object",IF(E386="Component-scoped controls","REQUIRED — component-scoped",IF(E386="Shared parent controls","SHARED — parent dossier",IF(E386="Not separately assessed","SCREEN / HANDOFF — confirm parent coverage","NEEDS ASSESSMENT — dossier mode"))))),IF('04_SCOPE_CLASSIFICATION'!I27="Yes","SCREEN / HANDOFF — provider-side evidence required",IF('04_SCOPE_CLASSIFICATION'!H27="Needs assessment","NEEDS ASSESSMENT — provider role","SCREEN / HANDOFF — identify responsible provider"))),IF('04_SCOPE_CLASSIFICATION'!O27="Needs assessment","NEEDS ASSESSMENT","NOT APPLICABLE")))</f>
        <v/>
      </c>
      <c r="I386" s="8" t="inlineStr">
        <is>
          <t>Provider-side high-risk pack; deployer uses handoff/provider evidence.</t>
        </is>
      </c>
      <c r="J386" s="8" t="inlineStr">
        <is>
          <t>Article 11 / Annex IV</t>
        </is>
      </c>
      <c r="K386" s="8" t="inlineStr">
        <is>
          <t>AZComply_Technical_Documentation_Control_Workbook_2026-09-04.xlsx</t>
        </is>
      </c>
      <c r="L386" s="131" t="str"/>
      <c r="M386" s="131" t="inlineStr">
        <is>
          <t>Not started</t>
        </is>
      </c>
      <c r="N386" s="131" t="str"/>
      <c r="O386" s="131" t="str"/>
      <c r="P386" s="131" t="n"/>
      <c r="Q386" s="131" t="n"/>
      <c r="R386" s="136">
        <f>IF(B386="","",IF(OR(LEFT(H386,8)="REQUIRED",LEFT(H386,6)="SHARED"),IF(L386="","MISSING — pack instance ID",IF(P386="","MISSING — pack instance reference",IF(OR(H386="REQUIRED — component-scoped",LEFT(H386,6)="SHARED"),IF(Q386="","MISSING — explicit covered-object list",IF(ISNUMBER(SEARCH(B386,Q386)),"COVERED — exact shared/component route","MISSING — object not named in covered-object list")),IF(COUNTIF($L$5:$L$2000,L386)&gt;1,"BLOCK — duplicate instance ID on non-shared route","COVERED — exact route")))),IF(OR(LEFT(H386,18)="SCREEN / HANDOFF",LEFT(H386,11)="CONDITIONAL",LEFT(H386,5)="BLOCK"),"HANDOFF / CONDITIONAL — no instance coverage claim",IF(LEFT(H386,16)="NEEDS ASSESSMENT","NEEDS ASSESSMENT","N/A"))))</f>
        <v/>
      </c>
      <c r="S386" s="136">
        <f>IF(OR(B386="",F386=""),"",B386&amp;"|"&amp;F386)</f>
        <v/>
      </c>
    </row>
    <row r="387">
      <c r="A387" s="8" t="inlineStr">
        <is>
          <t>GR-0383</t>
        </is>
      </c>
      <c r="B387" s="8">
        <f>'04_SCOPE_CLASSIFICATION'!A27</f>
        <v/>
      </c>
      <c r="C387" s="8">
        <f>'04_SCOPE_CLASSIFICATION'!B27</f>
        <v/>
      </c>
      <c r="D387" s="8">
        <f>'04_SCOPE_CLASSIFICATION'!D27</f>
        <v/>
      </c>
      <c r="E387" s="8">
        <f>'04_SCOPE_CLASSIFICATION'!E27</f>
        <v/>
      </c>
      <c r="F387" s="8" t="inlineStr">
        <is>
          <t>AZC-QMS</t>
        </is>
      </c>
      <c r="G387" s="8" t="inlineStr">
        <is>
          <t>Quality Management System</t>
        </is>
      </c>
      <c r="H387" s="8">
        <f>IF('04_SCOPE_CLASSIFICATION'!B27="","NOT CONFIGURED",IF(OR('04_SCOPE_CLASSIFICATION'!O27="High-risk — Annex III",'04_SCOPE_CLASSIFICATION'!O27="High-risk — Annex I"),IF('04_SCOPE_CLASSIFICATION'!H27="Yes",IF(E387="Parent dossier","REQUIRED — parent dossier",IF(E387="Separate dossier","REQUIRED — separate object",IF(E387="Component-scoped controls","REQUIRED — component-scoped",IF(E387="Shared parent controls","SHARED — parent dossier",IF(E387="Not separately assessed","SCREEN / HANDOFF — confirm parent coverage","NEEDS ASSESSMENT — dossier mode"))))),IF('04_SCOPE_CLASSIFICATION'!I27="Yes","SCREEN / HANDOFF — provider-side evidence required",IF('04_SCOPE_CLASSIFICATION'!H27="Needs assessment","NEEDS ASSESSMENT — provider role","SCREEN / HANDOFF — identify responsible provider"))),IF('04_SCOPE_CLASSIFICATION'!O27="Needs assessment","NEEDS ASSESSMENT","NOT APPLICABLE")))</f>
        <v/>
      </c>
      <c r="I387" s="8" t="inlineStr">
        <is>
          <t>Provider-side high-risk pack; deployer uses handoff/provider evidence.</t>
        </is>
      </c>
      <c r="J387" s="8" t="inlineStr">
        <is>
          <t>Article 17</t>
        </is>
      </c>
      <c r="K387" s="8" t="inlineStr">
        <is>
          <t>AZComply_Quality_Management_System_Control_Workbook_2026-09-04.xlsx</t>
        </is>
      </c>
      <c r="L387" s="131" t="str"/>
      <c r="M387" s="131" t="inlineStr">
        <is>
          <t>Not started</t>
        </is>
      </c>
      <c r="N387" s="131" t="str"/>
      <c r="O387" s="131" t="str"/>
      <c r="P387" s="131" t="n"/>
      <c r="Q387" s="131" t="n"/>
      <c r="R387" s="136">
        <f>IF(B387="","",IF(OR(LEFT(H387,8)="REQUIRED",LEFT(H387,6)="SHARED"),IF(L387="","MISSING — pack instance ID",IF(P387="","MISSING — pack instance reference",IF(OR(H387="REQUIRED — component-scoped",LEFT(H387,6)="SHARED"),IF(Q387="","MISSING — explicit covered-object list",IF(ISNUMBER(SEARCH(B387,Q387)),"COVERED — exact shared/component route","MISSING — object not named in covered-object list")),IF(COUNTIF($L$5:$L$2000,L387)&gt;1,"BLOCK — duplicate instance ID on non-shared route","COVERED — exact route")))),IF(OR(LEFT(H387,18)="SCREEN / HANDOFF",LEFT(H387,11)="CONDITIONAL",LEFT(H387,5)="BLOCK"),"HANDOFF / CONDITIONAL — no instance coverage claim",IF(LEFT(H387,16)="NEEDS ASSESSMENT","NEEDS ASSESSMENT","N/A"))))</f>
        <v/>
      </c>
      <c r="S387" s="136">
        <f>IF(OR(B387="",F387=""),"",B387&amp;"|"&amp;F387)</f>
        <v/>
      </c>
    </row>
    <row r="388">
      <c r="A388" s="8" t="inlineStr">
        <is>
          <t>GR-0384</t>
        </is>
      </c>
      <c r="B388" s="8">
        <f>'04_SCOPE_CLASSIFICATION'!A27</f>
        <v/>
      </c>
      <c r="C388" s="8">
        <f>'04_SCOPE_CLASSIFICATION'!B27</f>
        <v/>
      </c>
      <c r="D388" s="8">
        <f>'04_SCOPE_CLASSIFICATION'!D27</f>
        <v/>
      </c>
      <c r="E388" s="8">
        <f>'04_SCOPE_CLASSIFICATION'!E27</f>
        <v/>
      </c>
      <c r="F388" s="8" t="inlineStr">
        <is>
          <t>AZC-ARS</t>
        </is>
      </c>
      <c r="G388" s="8" t="inlineStr">
        <is>
          <t>Accuracy, Robustness &amp; Cybersecurity</t>
        </is>
      </c>
      <c r="H388" s="8">
        <f>IF('04_SCOPE_CLASSIFICATION'!B27="","NOT CONFIGURED",IF(OR('04_SCOPE_CLASSIFICATION'!O27="High-risk — Annex III",'04_SCOPE_CLASSIFICATION'!O27="High-risk — Annex I"),IF('04_SCOPE_CLASSIFICATION'!H27="Yes",IF(E388="Parent dossier","REQUIRED — parent dossier",IF(E388="Separate dossier","REQUIRED — separate object",IF(E388="Component-scoped controls","REQUIRED — component-scoped",IF(E388="Shared parent controls","SHARED — parent dossier",IF(E388="Not separately assessed","SCREEN / HANDOFF — confirm parent coverage","NEEDS ASSESSMENT — dossier mode"))))),IF('04_SCOPE_CLASSIFICATION'!I27="Yes","SCREEN / HANDOFF — provider-side evidence required",IF('04_SCOPE_CLASSIFICATION'!H27="Needs assessment","NEEDS ASSESSMENT — provider role","SCREEN / HANDOFF — identify responsible provider"))),IF('04_SCOPE_CLASSIFICATION'!O27="Needs assessment","NEEDS ASSESSMENT","NOT APPLICABLE")))</f>
        <v/>
      </c>
      <c r="I388" s="8" t="inlineStr">
        <is>
          <t>Provider-side high-risk pack; deployer uses handoff/provider evidence.</t>
        </is>
      </c>
      <c r="J388" s="8" t="inlineStr">
        <is>
          <t>Article 15</t>
        </is>
      </c>
      <c r="K388" s="8" t="inlineStr">
        <is>
          <t>AZComply_Accuracy_Robustness_Cybersecurity_Control_Workbook_2026-09-04.xlsx</t>
        </is>
      </c>
      <c r="L388" s="131" t="str"/>
      <c r="M388" s="131" t="inlineStr">
        <is>
          <t>Not started</t>
        </is>
      </c>
      <c r="N388" s="131" t="str"/>
      <c r="O388" s="131" t="str"/>
      <c r="P388" s="131" t="n"/>
      <c r="Q388" s="131" t="n"/>
      <c r="R388" s="136">
        <f>IF(B388="","",IF(OR(LEFT(H388,8)="REQUIRED",LEFT(H388,6)="SHARED"),IF(L388="","MISSING — pack instance ID",IF(P388="","MISSING — pack instance reference",IF(OR(H388="REQUIRED — component-scoped",LEFT(H388,6)="SHARED"),IF(Q388="","MISSING — explicit covered-object list",IF(ISNUMBER(SEARCH(B388,Q388)),"COVERED — exact shared/component route","MISSING — object not named in covered-object list")),IF(COUNTIF($L$5:$L$2000,L388)&gt;1,"BLOCK — duplicate instance ID on non-shared route","COVERED — exact route")))),IF(OR(LEFT(H388,18)="SCREEN / HANDOFF",LEFT(H388,11)="CONDITIONAL",LEFT(H388,5)="BLOCK"),"HANDOFF / CONDITIONAL — no instance coverage claim",IF(LEFT(H388,16)="NEEDS ASSESSMENT","NEEDS ASSESSMENT","N/A"))))</f>
        <v/>
      </c>
      <c r="S388" s="136">
        <f>IF(OR(B388="",F388=""),"",B388&amp;"|"&amp;F388)</f>
        <v/>
      </c>
    </row>
    <row r="389">
      <c r="A389" s="8" t="inlineStr">
        <is>
          <t>GR-0385</t>
        </is>
      </c>
      <c r="B389" s="8">
        <f>'04_SCOPE_CLASSIFICATION'!A27</f>
        <v/>
      </c>
      <c r="C389" s="8">
        <f>'04_SCOPE_CLASSIFICATION'!B27</f>
        <v/>
      </c>
      <c r="D389" s="8">
        <f>'04_SCOPE_CLASSIFICATION'!D27</f>
        <v/>
      </c>
      <c r="E389" s="8">
        <f>'04_SCOPE_CLASSIFICATION'!E27</f>
        <v/>
      </c>
      <c r="F389" s="8" t="inlineStr">
        <is>
          <t>AZC-LOG</t>
        </is>
      </c>
      <c r="G389" s="8" t="inlineStr">
        <is>
          <t>Logging &amp; Record-Keeping</t>
        </is>
      </c>
      <c r="H389" s="8">
        <f>IF('04_SCOPE_CLASSIFICATION'!B27="","NOT CONFIGURED",IF(AND(OR('04_SCOPE_CLASSIFICATION'!O27="High-risk — Annex III",'04_SCOPE_CLASSIFICATION'!O27="High-risk — Annex I"),OR('04_SCOPE_CLASSIFICATION'!H27="Yes",'04_SCOPE_CLASSIFICATION'!I27="Yes")),IF(E389="Parent dossier","REQUIRED — parent dossier",IF(E389="Separate dossier","REQUIRED — separate object",IF(E389="Component-scoped controls","REQUIRED — component-scoped",IF(E389="Shared parent controls","SHARED — parent dossier",IF(E389="Not separately assessed","SCREEN / HANDOFF — confirm parent coverage","NEEDS ASSESSMENT — dossier mode"))))),IF('04_SCOPE_CLASSIFICATION'!O27="Needs assessment","NEEDS ASSESSMENT","NOT APPLICABLE")))</f>
        <v/>
      </c>
      <c r="I389" s="8" t="inlineStr">
        <is>
          <t>High-risk logging spans provider/deployer roles.</t>
        </is>
      </c>
      <c r="J389" s="8" t="inlineStr">
        <is>
          <t>Articles 12,19,26</t>
        </is>
      </c>
      <c r="K389" s="8" t="inlineStr">
        <is>
          <t>AZComply_Logging_Record_Keeping_Control_Workbook_2026-09-05.xlsx</t>
        </is>
      </c>
      <c r="L389" s="131" t="str"/>
      <c r="M389" s="131" t="inlineStr">
        <is>
          <t>Not started</t>
        </is>
      </c>
      <c r="N389" s="131" t="str"/>
      <c r="O389" s="131" t="str"/>
      <c r="P389" s="131" t="n"/>
      <c r="Q389" s="131" t="n"/>
      <c r="R389" s="136">
        <f>IF(B389="","",IF(OR(LEFT(H389,8)="REQUIRED",LEFT(H389,6)="SHARED"),IF(L389="","MISSING — pack instance ID",IF(P389="","MISSING — pack instance reference",IF(OR(H389="REQUIRED — component-scoped",LEFT(H389,6)="SHARED"),IF(Q389="","MISSING — explicit covered-object list",IF(ISNUMBER(SEARCH(B389,Q389)),"COVERED — exact shared/component route","MISSING — object not named in covered-object list")),IF(COUNTIF($L$5:$L$2000,L389)&gt;1,"BLOCK — duplicate instance ID on non-shared route","COVERED — exact route")))),IF(OR(LEFT(H389,18)="SCREEN / HANDOFF",LEFT(H389,11)="CONDITIONAL",LEFT(H389,5)="BLOCK"),"HANDOFF / CONDITIONAL — no instance coverage claim",IF(LEFT(H389,16)="NEEDS ASSESSMENT","NEEDS ASSESSMENT","N/A"))))</f>
        <v/>
      </c>
      <c r="S389" s="136">
        <f>IF(OR(B389="",F389=""),"",B389&amp;"|"&amp;F389)</f>
        <v/>
      </c>
    </row>
    <row r="390">
      <c r="A390" s="8" t="inlineStr">
        <is>
          <t>GR-0386</t>
        </is>
      </c>
      <c r="B390" s="8">
        <f>'04_SCOPE_CLASSIFICATION'!A27</f>
        <v/>
      </c>
      <c r="C390" s="8">
        <f>'04_SCOPE_CLASSIFICATION'!B27</f>
        <v/>
      </c>
      <c r="D390" s="8">
        <f>'04_SCOPE_CLASSIFICATION'!D27</f>
        <v/>
      </c>
      <c r="E390" s="8">
        <f>'04_SCOPE_CLASSIFICATION'!E27</f>
        <v/>
      </c>
      <c r="F390" s="8" t="inlineStr">
        <is>
          <t>AZC-TRAIN</t>
        </is>
      </c>
      <c r="G390" s="8" t="inlineStr">
        <is>
          <t>AI Literacy, Training &amp; Competence</t>
        </is>
      </c>
      <c r="H390" s="8">
        <f>IF('04_SCOPE_CLASSIFICATION'!B27="","NOT CONFIGURED",IF('04_SCOPE_CLASSIFICATION'!W27="Required",IF(E390="Parent dossier","REQUIRED — parent dossier",IF(E390="Separate dossier","REQUIRED — separate object",IF(E390="Component-scoped controls","REQUIRED — component-scoped",IF(E390="Shared parent controls","SHARED — parent dossier",IF(E390="Not separately assessed","SCREEN / HANDOFF — confirm parent coverage","NEEDS ASSESSMENT — dossier mode"))))),IF('04_SCOPE_CLASSIFICATION'!W27="Needs assessment","NEEDS ASSESSMENT","NOT APPLICABLE")))</f>
        <v/>
      </c>
      <c r="I390" s="8" t="inlineStr">
        <is>
          <t>Article 4 / high-risk oversight training.</t>
        </is>
      </c>
      <c r="J390" s="8" t="inlineStr">
        <is>
          <t>Articles 4,26(2)</t>
        </is>
      </c>
      <c r="K390" s="8" t="inlineStr">
        <is>
          <t>AZComply_AI_Literacy_Training_Competence_Control_Workbook_2026-09-05.xlsx</t>
        </is>
      </c>
      <c r="L390" s="131" t="str"/>
      <c r="M390" s="131" t="inlineStr">
        <is>
          <t>Not started</t>
        </is>
      </c>
      <c r="N390" s="131" t="str"/>
      <c r="O390" s="131" t="str"/>
      <c r="P390" s="131" t="n"/>
      <c r="Q390" s="131" t="n"/>
      <c r="R390" s="136">
        <f>IF(B390="","",IF(OR(LEFT(H390,8)="REQUIRED",LEFT(H390,6)="SHARED"),IF(L390="","MISSING — pack instance ID",IF(P390="","MISSING — pack instance reference",IF(OR(H390="REQUIRED — component-scoped",LEFT(H390,6)="SHARED"),IF(Q390="","MISSING — explicit covered-object list",IF(ISNUMBER(SEARCH(B390,Q390)),"COVERED — exact shared/component route","MISSING — object not named in covered-object list")),IF(COUNTIF($L$5:$L$2000,L390)&gt;1,"BLOCK — duplicate instance ID on non-shared route","COVERED — exact route")))),IF(OR(LEFT(H390,18)="SCREEN / HANDOFF",LEFT(H390,11)="CONDITIONAL",LEFT(H390,5)="BLOCK"),"HANDOFF / CONDITIONAL — no instance coverage claim",IF(LEFT(H390,16)="NEEDS ASSESSMENT","NEEDS ASSESSMENT","N/A"))))</f>
        <v/>
      </c>
      <c r="S390" s="136">
        <f>IF(OR(B390="",F390=""),"",B390&amp;"|"&amp;F390)</f>
        <v/>
      </c>
    </row>
    <row r="391">
      <c r="A391" s="8" t="inlineStr">
        <is>
          <t>GR-0387</t>
        </is>
      </c>
      <c r="B391" s="8">
        <f>'04_SCOPE_CLASSIFICATION'!A27</f>
        <v/>
      </c>
      <c r="C391" s="8">
        <f>'04_SCOPE_CLASSIFICATION'!B27</f>
        <v/>
      </c>
      <c r="D391" s="8">
        <f>'04_SCOPE_CLASSIFICATION'!D27</f>
        <v/>
      </c>
      <c r="E391" s="8">
        <f>'04_SCOPE_CLASSIFICATION'!E27</f>
        <v/>
      </c>
      <c r="F391" s="8" t="inlineStr">
        <is>
          <t>AZC-FRIA</t>
        </is>
      </c>
      <c r="G391" s="8" t="inlineStr">
        <is>
          <t>Fundamental Rights Impact Assessment</t>
        </is>
      </c>
      <c r="H391" s="8">
        <f>IF('04_SCOPE_CLASSIFICATION'!B27="","NOT CONFIGURED",IF('04_SCOPE_CLASSIFICATION'!S27="Required",IF(E391="Parent dossier","REQUIRED — parent dossier",IF(E391="Separate dossier","REQUIRED — separate object",IF(E391="Component-scoped controls","REQUIRED — component-scoped",IF(E391="Shared parent controls","SHARED — parent dossier",IF(E391="Not separately assessed","SCREEN / HANDOFF — confirm parent coverage","NEEDS ASSESSMENT — dossier mode"))))),IF('04_SCOPE_CLASSIFICATION'!S27="Potentially reusable / exempt route","CONDITIONAL — reuse/exemption review",IF('04_SCOPE_CLASSIFICATION'!S27="Needs assessment","NEEDS ASSESSMENT","NOT APPLICABLE"))))</f>
        <v/>
      </c>
      <c r="I391" s="8" t="inlineStr">
        <is>
          <t>FRIA use/deployer route.</t>
        </is>
      </c>
      <c r="J391" s="8" t="inlineStr">
        <is>
          <t>Article 27 / Art.5(2)</t>
        </is>
      </c>
      <c r="K391" s="8" t="inlineStr">
        <is>
          <t>AZComply_Fundamental_Rights_Impact_Assessment_Control_Workbook_2026-09-05.xlsx</t>
        </is>
      </c>
      <c r="L391" s="131" t="str"/>
      <c r="M391" s="131" t="inlineStr">
        <is>
          <t>Not started</t>
        </is>
      </c>
      <c r="N391" s="131" t="str"/>
      <c r="O391" s="131" t="str"/>
      <c r="P391" s="131" t="n"/>
      <c r="Q391" s="131" t="n"/>
      <c r="R391" s="136">
        <f>IF(B391="","",IF(OR(LEFT(H391,8)="REQUIRED",LEFT(H391,6)="SHARED"),IF(L391="","MISSING — pack instance ID",IF(P391="","MISSING — pack instance reference",IF(OR(H391="REQUIRED — component-scoped",LEFT(H391,6)="SHARED"),IF(Q391="","MISSING — explicit covered-object list",IF(ISNUMBER(SEARCH(B391,Q391)),"COVERED — exact shared/component route","MISSING — object not named in covered-object list")),IF(COUNTIF($L$5:$L$2000,L391)&gt;1,"BLOCK — duplicate instance ID on non-shared route","COVERED — exact route")))),IF(OR(LEFT(H391,18)="SCREEN / HANDOFF",LEFT(H391,11)="CONDITIONAL",LEFT(H391,5)="BLOCK"),"HANDOFF / CONDITIONAL — no instance coverage claim",IF(LEFT(H391,16)="NEEDS ASSESSMENT","NEEDS ASSESSMENT","N/A"))))</f>
        <v/>
      </c>
      <c r="S391" s="136">
        <f>IF(OR(B391="",F391=""),"",B391&amp;"|"&amp;F391)</f>
        <v/>
      </c>
    </row>
    <row r="392">
      <c r="A392" s="8" t="inlineStr">
        <is>
          <t>GR-0388</t>
        </is>
      </c>
      <c r="B392" s="8">
        <f>'04_SCOPE_CLASSIFICATION'!A27</f>
        <v/>
      </c>
      <c r="C392" s="8">
        <f>'04_SCOPE_CLASSIFICATION'!B27</f>
        <v/>
      </c>
      <c r="D392" s="8">
        <f>'04_SCOPE_CLASSIFICATION'!D27</f>
        <v/>
      </c>
      <c r="E392" s="8">
        <f>'04_SCOPE_CLASSIFICATION'!E27</f>
        <v/>
      </c>
      <c r="F392" s="8" t="inlineStr">
        <is>
          <t>AZC-REG</t>
        </is>
      </c>
      <c r="G392" s="8" t="inlineStr">
        <is>
          <t>EU AI Database Registration</t>
        </is>
      </c>
      <c r="H392" s="8">
        <f>IF('04_SCOPE_CLASSIFICATION'!B27="","NOT CONFIGURED",IF(LEFT('04_SCOPE_CLASSIFICATION'!T27,8)="Required",IF(E392="Parent dossier","REQUIRED — parent dossier",IF(E392="Separate dossier","REQUIRED — separate object",IF(E392="Component-scoped controls","REQUIRED — component-scoped",IF(E392="Shared parent controls","SHARED — parent dossier",IF(E392="Not separately assessed","SCREEN / HANDOFF — confirm parent coverage","NEEDS ASSESSMENT — dossier mode"))))),IF('04_SCOPE_CLASSIFICATION'!T27="Needs assessment","NEEDS ASSESSMENT","NOT APPLICABLE")))</f>
        <v/>
      </c>
      <c r="I392" s="8" t="inlineStr">
        <is>
          <t>EU/secure/national registration routing.</t>
        </is>
      </c>
      <c r="J392" s="8" t="inlineStr">
        <is>
          <t>Articles 49,71</t>
        </is>
      </c>
      <c r="K392" s="8" t="inlineStr">
        <is>
          <t>AZComply_EU_AI_Database_Registration_Control_Workbook_2026-09-05.xlsx</t>
        </is>
      </c>
      <c r="L392" s="131" t="str"/>
      <c r="M392" s="131" t="inlineStr">
        <is>
          <t>Not started</t>
        </is>
      </c>
      <c r="N392" s="131" t="str"/>
      <c r="O392" s="131" t="str"/>
      <c r="P392" s="131" t="n"/>
      <c r="Q392" s="131" t="n"/>
      <c r="R392" s="136">
        <f>IF(B392="","",IF(OR(LEFT(H392,8)="REQUIRED",LEFT(H392,6)="SHARED"),IF(L392="","MISSING — pack instance ID",IF(P392="","MISSING — pack instance reference",IF(OR(H392="REQUIRED — component-scoped",LEFT(H392,6)="SHARED"),IF(Q392="","MISSING — explicit covered-object list",IF(ISNUMBER(SEARCH(B392,Q392)),"COVERED — exact shared/component route","MISSING — object not named in covered-object list")),IF(COUNTIF($L$5:$L$2000,L392)&gt;1,"BLOCK — duplicate instance ID on non-shared route","COVERED — exact route")))),IF(OR(LEFT(H392,18)="SCREEN / HANDOFF",LEFT(H392,11)="CONDITIONAL",LEFT(H392,5)="BLOCK"),"HANDOFF / CONDITIONAL — no instance coverage claim",IF(LEFT(H392,16)="NEEDS ASSESSMENT","NEEDS ASSESSMENT","N/A"))))</f>
        <v/>
      </c>
      <c r="S392" s="136">
        <f>IF(OR(B392="",F392=""),"",B392&amp;"|"&amp;F392)</f>
        <v/>
      </c>
    </row>
    <row r="393">
      <c r="A393" s="8" t="inlineStr">
        <is>
          <t>GR-0389</t>
        </is>
      </c>
      <c r="B393" s="8">
        <f>'04_SCOPE_CLASSIFICATION'!A27</f>
        <v/>
      </c>
      <c r="C393" s="8">
        <f>'04_SCOPE_CLASSIFICATION'!B27</f>
        <v/>
      </c>
      <c r="D393" s="8">
        <f>'04_SCOPE_CLASSIFICATION'!D27</f>
        <v/>
      </c>
      <c r="E393" s="8">
        <f>'04_SCOPE_CLASSIFICATION'!E27</f>
        <v/>
      </c>
      <c r="F393" s="8" t="inlineStr">
        <is>
          <t>AZC-PMS</t>
        </is>
      </c>
      <c r="G393" s="8" t="inlineStr">
        <is>
          <t>Post-Market Monitoring</t>
        </is>
      </c>
      <c r="H393" s="8">
        <f>IF('04_SCOPE_CLASSIFICATION'!B27="","NOT CONFIGURED",IF(OR('04_SCOPE_CLASSIFICATION'!O27="High-risk — Annex III",'04_SCOPE_CLASSIFICATION'!O27="High-risk — Annex I"),IF('04_SCOPE_CLASSIFICATION'!H27="Yes",IF(E393="Parent dossier","REQUIRED — parent dossier",IF(E393="Separate dossier","REQUIRED — separate object",IF(E393="Component-scoped controls","REQUIRED — component-scoped",IF(E393="Shared parent controls","SHARED — parent dossier",IF(E393="Not separately assessed","SCREEN / HANDOFF — confirm parent coverage","NEEDS ASSESSMENT — dossier mode"))))),IF('04_SCOPE_CLASSIFICATION'!I27="Yes","SCREEN / HANDOFF — provider-side evidence required",IF('04_SCOPE_CLASSIFICATION'!H27="Needs assessment","NEEDS ASSESSMENT — provider role","SCREEN / HANDOFF — identify responsible provider"))),IF('04_SCOPE_CLASSIFICATION'!O27="Needs assessment","NEEDS ASSESSMENT","NOT APPLICABLE")))</f>
        <v/>
      </c>
      <c r="I393" s="8" t="inlineStr">
        <is>
          <t>Provider-side high-risk pack; deployer uses handoff/provider evidence.</t>
        </is>
      </c>
      <c r="J393" s="8" t="inlineStr">
        <is>
          <t>Article 72</t>
        </is>
      </c>
      <c r="K393" s="8" t="inlineStr">
        <is>
          <t>AZComply_Post_Market_Monitoring_Control_Workbook_2026-09-04.xlsx</t>
        </is>
      </c>
      <c r="L393" s="131" t="str"/>
      <c r="M393" s="131" t="inlineStr">
        <is>
          <t>Not started</t>
        </is>
      </c>
      <c r="N393" s="131" t="str"/>
      <c r="O393" s="131" t="str"/>
      <c r="P393" s="131" t="n"/>
      <c r="Q393" s="131" t="n"/>
      <c r="R393" s="136">
        <f>IF(B393="","",IF(OR(LEFT(H393,8)="REQUIRED",LEFT(H393,6)="SHARED"),IF(L393="","MISSING — pack instance ID",IF(P393="","MISSING — pack instance reference",IF(OR(H393="REQUIRED — component-scoped",LEFT(H393,6)="SHARED"),IF(Q393="","MISSING — explicit covered-object list",IF(ISNUMBER(SEARCH(B393,Q393)),"COVERED — exact shared/component route","MISSING — object not named in covered-object list")),IF(COUNTIF($L$5:$L$2000,L393)&gt;1,"BLOCK — duplicate instance ID on non-shared route","COVERED — exact route")))),IF(OR(LEFT(H393,18)="SCREEN / HANDOFF",LEFT(H393,11)="CONDITIONAL",LEFT(H393,5)="BLOCK"),"HANDOFF / CONDITIONAL — no instance coverage claim",IF(LEFT(H393,16)="NEEDS ASSESSMENT","NEEDS ASSESSMENT","N/A"))))</f>
        <v/>
      </c>
      <c r="S393" s="136">
        <f>IF(OR(B393="",F393=""),"",B393&amp;"|"&amp;F393)</f>
        <v/>
      </c>
    </row>
    <row r="394">
      <c r="A394" s="8" t="inlineStr">
        <is>
          <t>GR-0390</t>
        </is>
      </c>
      <c r="B394" s="8">
        <f>'04_SCOPE_CLASSIFICATION'!A27</f>
        <v/>
      </c>
      <c r="C394" s="8">
        <f>'04_SCOPE_CLASSIFICATION'!B27</f>
        <v/>
      </c>
      <c r="D394" s="8">
        <f>'04_SCOPE_CLASSIFICATION'!D27</f>
        <v/>
      </c>
      <c r="E394" s="8">
        <f>'04_SCOPE_CLASSIFICATION'!E27</f>
        <v/>
      </c>
      <c r="F394" s="8" t="inlineStr">
        <is>
          <t>AZC-SUP</t>
        </is>
      </c>
      <c r="G394" s="8" t="inlineStr">
        <is>
          <t>AI Supply Chain &amp; Value Chain</t>
        </is>
      </c>
      <c r="H394" s="8">
        <f>IF('04_SCOPE_CLASSIFICATION'!B27="","NOT CONFIGURED",IF('04_SCOPE_CLASSIFICATION'!V27="Required",IF(E394="Parent dossier","REQUIRED — parent dossier",IF(E394="Separate dossier","REQUIRED — separate object",IF(E394="Component-scoped controls","REQUIRED — component-scoped",IF(E394="Shared parent controls","SHARED — parent dossier",IF(E394="Not separately assessed","SCREEN / HANDOFF — confirm parent coverage","NEEDS ASSESSMENT — dossier mode"))))),IF('04_SCOPE_CLASSIFICATION'!V27="Screen / handoff","SCREEN / HANDOFF",IF('04_SCOPE_CLASSIFICATION'!V27="Needs assessment","NEEDS ASSESSMENT","NOT APPLICABLE"))))</f>
        <v/>
      </c>
      <c r="I394" s="8" t="inlineStr">
        <is>
          <t>Articles 22–25/value-chain route.</t>
        </is>
      </c>
      <c r="J394" s="8" t="inlineStr">
        <is>
          <t>Articles 22–25</t>
        </is>
      </c>
      <c r="K394" s="8" t="inlineStr">
        <is>
          <t>AZComply_AI_Supply_Chain_Value_Chain_Control_Workbook_2026-09-05.xlsx</t>
        </is>
      </c>
      <c r="L394" s="131" t="str"/>
      <c r="M394" s="131" t="inlineStr">
        <is>
          <t>Not started</t>
        </is>
      </c>
      <c r="N394" s="131" t="str"/>
      <c r="O394" s="131" t="str"/>
      <c r="P394" s="131" t="n"/>
      <c r="Q394" s="131" t="n"/>
      <c r="R394" s="136">
        <f>IF(B394="","",IF(OR(LEFT(H394,8)="REQUIRED",LEFT(H394,6)="SHARED"),IF(L394="","MISSING — pack instance ID",IF(P394="","MISSING — pack instance reference",IF(OR(H394="REQUIRED — component-scoped",LEFT(H394,6)="SHARED"),IF(Q394="","MISSING — explicit covered-object list",IF(ISNUMBER(SEARCH(B394,Q394)),"COVERED — exact shared/component route","MISSING — object not named in covered-object list")),IF(COUNTIF($L$5:$L$2000,L394)&gt;1,"BLOCK — duplicate instance ID on non-shared route","COVERED — exact route")))),IF(OR(LEFT(H394,18)="SCREEN / HANDOFF",LEFT(H394,11)="CONDITIONAL",LEFT(H394,5)="BLOCK"),"HANDOFF / CONDITIONAL — no instance coverage claim",IF(LEFT(H394,16)="NEEDS ASSESSMENT","NEEDS ASSESSMENT","N/A"))))</f>
        <v/>
      </c>
      <c r="S394" s="136">
        <f>IF(OR(B394="",F394=""),"",B394&amp;"|"&amp;F394)</f>
        <v/>
      </c>
    </row>
    <row r="395">
      <c r="A395" s="8" t="inlineStr">
        <is>
          <t>GR-0391</t>
        </is>
      </c>
      <c r="B395" s="8">
        <f>'04_SCOPE_CLASSIFICATION'!A27</f>
        <v/>
      </c>
      <c r="C395" s="8">
        <f>'04_SCOPE_CLASSIFICATION'!B27</f>
        <v/>
      </c>
      <c r="D395" s="8">
        <f>'04_SCOPE_CLASSIFICATION'!D27</f>
        <v/>
      </c>
      <c r="E395" s="8">
        <f>'04_SCOPE_CLASSIFICATION'!E27</f>
        <v/>
      </c>
      <c r="F395" s="8" t="inlineStr">
        <is>
          <t>AZC-GPAI</t>
        </is>
      </c>
      <c r="G395" s="8" t="inlineStr">
        <is>
          <t>GPAI Model Compliance</t>
        </is>
      </c>
      <c r="H395" s="8">
        <f>IF('04_SCOPE_CLASSIFICATION'!B27="","NOT CONFIGURED",IF(OR('04_SCOPE_CLASSIFICATION'!U27="Ordinary GPAI provider",'04_SCOPE_CLASSIFICATION'!U27="Systemic-risk GPAI provider"),IF('04_SCOPE_CLASSIFICATION'!H27="Yes",IF(E395="Parent dossier","REQUIRED — parent dossier",IF(E395="Separate dossier","REQUIRED — separate object",IF(E395="Component-scoped controls","REQUIRED — component-scoped",IF(E395="Shared parent controls","SHARED — parent dossier",IF(E395="Not separately assessed","SCREEN / HANDOFF — confirm parent coverage","NEEDS ASSESSMENT — dossier mode"))))),"SCREEN / HANDOFF — external GPAI provider obligations"),IF('04_SCOPE_CLASSIFICATION'!U27="GPAI model used / external provider handoff","SCREEN / HANDOFF — model-provider evidence",IF('04_SCOPE_CLASSIFICATION'!U27="Needs assessment","NEEDS ASSESSMENT","NOT APPLICABLE"))))</f>
        <v/>
      </c>
      <c r="I395" s="8" t="inlineStr">
        <is>
          <t>GPAI provider vs downstream handoff.</t>
        </is>
      </c>
      <c r="J395" s="8" t="inlineStr">
        <is>
          <t>Articles 51–55</t>
        </is>
      </c>
      <c r="K395" s="8" t="inlineStr">
        <is>
          <t>AZComply_GPAI_Model_Compliance_Control_Workbook_2026-09-05.xlsx</t>
        </is>
      </c>
      <c r="L395" s="131" t="str"/>
      <c r="M395" s="131" t="inlineStr">
        <is>
          <t>Not started</t>
        </is>
      </c>
      <c r="N395" s="131" t="str"/>
      <c r="O395" s="131" t="str"/>
      <c r="P395" s="131" t="n"/>
      <c r="Q395" s="131" t="n"/>
      <c r="R395" s="136">
        <f>IF(B395="","",IF(OR(LEFT(H395,8)="REQUIRED",LEFT(H395,6)="SHARED"),IF(L395="","MISSING — pack instance ID",IF(P395="","MISSING — pack instance reference",IF(OR(H395="REQUIRED — component-scoped",LEFT(H395,6)="SHARED"),IF(Q395="","MISSING — explicit covered-object list",IF(ISNUMBER(SEARCH(B395,Q395)),"COVERED — exact shared/component route","MISSING — object not named in covered-object list")),IF(COUNTIF($L$5:$L$2000,L395)&gt;1,"BLOCK — duplicate instance ID on non-shared route","COVERED — exact route")))),IF(OR(LEFT(H395,18)="SCREEN / HANDOFF",LEFT(H395,11)="CONDITIONAL",LEFT(H395,5)="BLOCK"),"HANDOFF / CONDITIONAL — no instance coverage claim",IF(LEFT(H395,16)="NEEDS ASSESSMENT","NEEDS ASSESSMENT","N/A"))))</f>
        <v/>
      </c>
      <c r="S395" s="136">
        <f>IF(OR(B395="",F395=""),"",B395&amp;"|"&amp;F395)</f>
        <v/>
      </c>
    </row>
    <row r="396">
      <c r="A396" s="8" t="inlineStr">
        <is>
          <t>GR-0392</t>
        </is>
      </c>
      <c r="B396" s="8">
        <f>'04_SCOPE_CLASSIFICATION'!A28</f>
        <v/>
      </c>
      <c r="C396" s="8">
        <f>'04_SCOPE_CLASSIFICATION'!B28</f>
        <v/>
      </c>
      <c r="D396" s="8">
        <f>'04_SCOPE_CLASSIFICATION'!D28</f>
        <v/>
      </c>
      <c r="E396" s="8">
        <f>'04_SCOPE_CLASSIFICATION'!E28</f>
        <v/>
      </c>
      <c r="F396" s="8" t="inlineStr">
        <is>
          <t>AZC-CLS</t>
        </is>
      </c>
      <c r="G396" s="8" t="inlineStr">
        <is>
          <t>AI System Classification Decision</t>
        </is>
      </c>
      <c r="H396" s="8">
        <f>IF('04_SCOPE_CLASSIFICATION'!B28="","NOT CONFIGURED",IF('04_SCOPE_CLASSIFICATION'!D28="Needs assessment","NEEDS ASSESSMENT — regulatory object status",IF(OR('04_SCOPE_CLASSIFICATION'!D28="Separate AI system",'04_SCOPE_CLASSIFICATION'!D28="GPAI model"),IF(E396="Parent dossier","REQUIRED — parent dossier",IF(E396="Separate dossier","REQUIRED — separate object",IF(E396="Component-scoped controls","REQUIRED — component-scoped",IF(E396="Shared parent controls","SHARED — parent dossier",IF(E396="Not separately assessed","SCREEN / HANDOFF — confirm parent coverage","NEEDS ASSESSMENT — dossier mode"))))),IF('04_SCOPE_CLASSIFICATION'!D28="AI component within parent","SCREEN / HANDOFF — classify component within parent context",IF('04_SCOPE_CLASSIFICATION'!D28="Non-AI component","NOT APPLICABLE","NEEDS ASSESSMENT")))))</f>
        <v/>
      </c>
      <c r="I396" s="8" t="inlineStr">
        <is>
          <t>Classification/scope screen for each material object.</t>
        </is>
      </c>
      <c r="J396" s="8" t="inlineStr">
        <is>
          <t>Art.2/3/5/6; Annex I/III</t>
        </is>
      </c>
      <c r="K396" s="8" t="inlineStr">
        <is>
          <t>AZComply_AI_System_Classification_Decision_Workbook_UPDATED_2026-09-04.xlsx</t>
        </is>
      </c>
      <c r="L396" s="131" t="str"/>
      <c r="M396" s="131" t="inlineStr">
        <is>
          <t>Not started</t>
        </is>
      </c>
      <c r="N396" s="131" t="str"/>
      <c r="O396" s="131" t="str"/>
      <c r="P396" s="131" t="n"/>
      <c r="Q396" s="131" t="n"/>
      <c r="R396" s="136">
        <f>IF(B396="","",IF(OR(LEFT(H396,8)="REQUIRED",LEFT(H396,6)="SHARED"),IF(L396="","MISSING — pack instance ID",IF(P396="","MISSING — pack instance reference",IF(OR(H396="REQUIRED — component-scoped",LEFT(H396,6)="SHARED"),IF(Q396="","MISSING — explicit covered-object list",IF(ISNUMBER(SEARCH(B396,Q396)),"COVERED — exact shared/component route","MISSING — object not named in covered-object list")),IF(COUNTIF($L$5:$L$2000,L396)&gt;1,"BLOCK — duplicate instance ID on non-shared route","COVERED — exact route")))),IF(OR(LEFT(H396,18)="SCREEN / HANDOFF",LEFT(H396,11)="CONDITIONAL",LEFT(H396,5)="BLOCK"),"HANDOFF / CONDITIONAL — no instance coverage claim",IF(LEFT(H396,16)="NEEDS ASSESSMENT","NEEDS ASSESSMENT","N/A"))))</f>
        <v/>
      </c>
      <c r="S396" s="136">
        <f>IF(OR(B396="",F396=""),"",B396&amp;"|"&amp;F396)</f>
        <v/>
      </c>
    </row>
    <row r="397">
      <c r="A397" s="8" t="inlineStr">
        <is>
          <t>GR-0393</t>
        </is>
      </c>
      <c r="B397" s="8">
        <f>'04_SCOPE_CLASSIFICATION'!A28</f>
        <v/>
      </c>
      <c r="C397" s="8">
        <f>'04_SCOPE_CLASSIFICATION'!B28</f>
        <v/>
      </c>
      <c r="D397" s="8">
        <f>'04_SCOPE_CLASSIFICATION'!D28</f>
        <v/>
      </c>
      <c r="E397" s="8">
        <f>'04_SCOPE_CLASSIFICATION'!E28</f>
        <v/>
      </c>
      <c r="F397" s="8" t="inlineStr">
        <is>
          <t>AZC-A5</t>
        </is>
      </c>
      <c r="G397" s="8" t="inlineStr">
        <is>
          <t>Article 5 Prohibited Practices</t>
        </is>
      </c>
      <c r="H397" s="8">
        <f>IF('04_SCOPE_CLASSIFICATION'!B28="","NOT CONFIGURED",IF('04_SCOPE_CLASSIFICATION'!F28="No","NOT APPLICABLE — not AI system",IF('04_SCOPE_CLASSIFICATION'!N28="Needs assessment","NEEDS ASSESSMENT — Article 5 screen",IF(OR('04_SCOPE_CLASSIFICATION'!N28="Potential prohibited-practice route",'04_SCOPE_CLASSIFICATION'!N28="Future Article 5 transition route"),"BLOCK / HANDOFF — Article 5 route",IF('04_SCOPE_CLASSIFICATION'!N28="No current Article 5 trigger","SCREEN COMPLETE — no current trigger","NOT APPLICABLE")))))</f>
        <v/>
      </c>
      <c r="I397" s="8" t="inlineStr">
        <is>
          <t>Article 5 gate; component positive route escalates to parent.</t>
        </is>
      </c>
      <c r="J397" s="8" t="inlineStr">
        <is>
          <t>Article 5</t>
        </is>
      </c>
      <c r="K397" s="8" t="inlineStr">
        <is>
          <t>AZComply_Article5_Prohibited_Practices_Control_Workbook_2026-09-04.xlsx</t>
        </is>
      </c>
      <c r="L397" s="131" t="str"/>
      <c r="M397" s="131" t="inlineStr">
        <is>
          <t>Not started</t>
        </is>
      </c>
      <c r="N397" s="131" t="str"/>
      <c r="O397" s="131" t="str"/>
      <c r="P397" s="131" t="n"/>
      <c r="Q397" s="131" t="n"/>
      <c r="R397" s="136">
        <f>IF(B397="","",IF(OR(LEFT(H397,8)="REQUIRED",LEFT(H397,6)="SHARED"),IF(L397="","MISSING — pack instance ID",IF(P397="","MISSING — pack instance reference",IF(OR(H397="REQUIRED — component-scoped",LEFT(H397,6)="SHARED"),IF(Q397="","MISSING — explicit covered-object list",IF(ISNUMBER(SEARCH(B397,Q397)),"COVERED — exact shared/component route","MISSING — object not named in covered-object list")),IF(COUNTIF($L$5:$L$2000,L397)&gt;1,"BLOCK — duplicate instance ID on non-shared route","COVERED — exact route")))),IF(OR(LEFT(H397,18)="SCREEN / HANDOFF",LEFT(H397,11)="CONDITIONAL",LEFT(H397,5)="BLOCK"),"HANDOFF / CONDITIONAL — no instance coverage claim",IF(LEFT(H397,16)="NEEDS ASSESSMENT","NEEDS ASSESSMENT","N/A"))))</f>
        <v/>
      </c>
      <c r="S397" s="136">
        <f>IF(OR(B397="",F397=""),"",B397&amp;"|"&amp;F397)</f>
        <v/>
      </c>
    </row>
    <row r="398">
      <c r="A398" s="8" t="inlineStr">
        <is>
          <t>GR-0394</t>
        </is>
      </c>
      <c r="B398" s="8">
        <f>'04_SCOPE_CLASSIFICATION'!A28</f>
        <v/>
      </c>
      <c r="C398" s="8">
        <f>'04_SCOPE_CLASSIFICATION'!B28</f>
        <v/>
      </c>
      <c r="D398" s="8">
        <f>'04_SCOPE_CLASSIFICATION'!D28</f>
        <v/>
      </c>
      <c r="E398" s="8">
        <f>'04_SCOPE_CLASSIFICATION'!E28</f>
        <v/>
      </c>
      <c r="F398" s="8" t="inlineStr">
        <is>
          <t>AZC-TRANS</t>
        </is>
      </c>
      <c r="G398" s="8" t="inlineStr">
        <is>
          <t>Transparency &amp; Information</t>
        </is>
      </c>
      <c r="H398" s="8">
        <f>IF('04_SCOPE_CLASSIFICATION'!B28="","NOT CONFIGURED",IF(OR('04_SCOPE_CLASSIFICATION'!R28="Required",AND(OR('04_SCOPE_CLASSIFICATION'!O28="High-risk — Annex III",'04_SCOPE_CLASSIFICATION'!O28="High-risk — Annex I"),'04_SCOPE_CLASSIFICATION'!H28="Yes")),IF(E398="Parent dossier","REQUIRED — parent dossier",IF(E398="Separate dossier","REQUIRED — separate object",IF(E398="Component-scoped controls","REQUIRED — component-scoped",IF(E398="Shared parent controls","SHARED — parent dossier",IF(E398="Not separately assessed","SCREEN / HANDOFF — confirm parent coverage","NEEDS ASSESSMENT — dossier mode"))))),IF(AND(OR('04_SCOPE_CLASSIFICATION'!O28="High-risk — Annex III",'04_SCOPE_CLASSIFICATION'!O28="High-risk — Annex I"),'04_SCOPE_CLASSIFICATION'!I28="Yes",'04_SCOPE_CLASSIFICATION'!H28&lt;&gt;"Yes"),"SCREEN / HANDOFF — obtain provider Article 13 information",IF(OR('04_SCOPE_CLASSIFICATION'!R28="Needs assessment",'04_SCOPE_CLASSIFICATION'!O28="Needs assessment"),"NEEDS ASSESSMENT",IF('04_SCOPE_CLASSIFICATION'!R28="Potential exception / reduced disclosure","CONDITIONAL — exception / reduced disclosure evidence","NOT APPLICABLE")))))</f>
        <v/>
      </c>
      <c r="I398" s="8" t="inlineStr">
        <is>
          <t>Article 13 provider info + Article 50 transparency.</t>
        </is>
      </c>
      <c r="J398" s="8" t="inlineStr">
        <is>
          <t>Articles 13,50</t>
        </is>
      </c>
      <c r="K398" s="8" t="inlineStr">
        <is>
          <t>AZComply_Transparency_Information_Control_Workbook_2026-09-05.xlsx</t>
        </is>
      </c>
      <c r="L398" s="131" t="str"/>
      <c r="M398" s="131" t="inlineStr">
        <is>
          <t>Not started</t>
        </is>
      </c>
      <c r="N398" s="131" t="str"/>
      <c r="O398" s="131" t="str"/>
      <c r="P398" s="131" t="n"/>
      <c r="Q398" s="131" t="n"/>
      <c r="R398" s="136">
        <f>IF(B398="","",IF(OR(LEFT(H398,8)="REQUIRED",LEFT(H398,6)="SHARED"),IF(L398="","MISSING — pack instance ID",IF(P398="","MISSING — pack instance reference",IF(OR(H398="REQUIRED — component-scoped",LEFT(H398,6)="SHARED"),IF(Q398="","MISSING — explicit covered-object list",IF(ISNUMBER(SEARCH(B398,Q398)),"COVERED — exact shared/component route","MISSING — object not named in covered-object list")),IF(COUNTIF($L$5:$L$2000,L398)&gt;1,"BLOCK — duplicate instance ID on non-shared route","COVERED — exact route")))),IF(OR(LEFT(H398,18)="SCREEN / HANDOFF",LEFT(H398,11)="CONDITIONAL",LEFT(H398,5)="BLOCK"),"HANDOFF / CONDITIONAL — no instance coverage claim",IF(LEFT(H398,16)="NEEDS ASSESSMENT","NEEDS ASSESSMENT","N/A"))))</f>
        <v/>
      </c>
      <c r="S398" s="136">
        <f>IF(OR(B398="",F398=""),"",B398&amp;"|"&amp;F398)</f>
        <v/>
      </c>
    </row>
    <row r="399">
      <c r="A399" s="8" t="inlineStr">
        <is>
          <t>GR-0395</t>
        </is>
      </c>
      <c r="B399" s="8">
        <f>'04_SCOPE_CLASSIFICATION'!A28</f>
        <v/>
      </c>
      <c r="C399" s="8">
        <f>'04_SCOPE_CLASSIFICATION'!B28</f>
        <v/>
      </c>
      <c r="D399" s="8">
        <f>'04_SCOPE_CLASSIFICATION'!D28</f>
        <v/>
      </c>
      <c r="E399" s="8">
        <f>'04_SCOPE_CLASSIFICATION'!E28</f>
        <v/>
      </c>
      <c r="F399" s="8" t="inlineStr">
        <is>
          <t>AZC-DEP</t>
        </is>
      </c>
      <c r="G399" s="8" t="inlineStr">
        <is>
          <t>Deployer Obligations</t>
        </is>
      </c>
      <c r="H399" s="8">
        <f>IF('04_SCOPE_CLASSIFICATION'!B28="","NOT CONFIGURED",IF(AND('04_SCOPE_CLASSIFICATION'!I28="Yes",OR('04_SCOPE_CLASSIFICATION'!O28="High-risk — Annex III",'04_SCOPE_CLASSIFICATION'!O28="High-risk — Annex I")),IF(E399="Parent dossier","REQUIRED — parent dossier",IF(E399="Separate dossier","REQUIRED — separate object",IF(E399="Component-scoped controls","REQUIRED — component-scoped",IF(E399="Shared parent controls","SHARED — parent dossier",IF(E399="Not separately assessed","SCREEN / HANDOFF — confirm parent coverage","NEEDS ASSESSMENT — dossier mode"))))),IF(OR('04_SCOPE_CLASSIFICATION'!I28="Needs assessment",'04_SCOPE_CLASSIFICATION'!O28="Needs assessment"),"NEEDS ASSESSMENT","NOT APPLICABLE")))</f>
        <v/>
      </c>
      <c r="I399" s="8" t="inlineStr">
        <is>
          <t>High-risk deployer duties.</t>
        </is>
      </c>
      <c r="J399" s="8" t="inlineStr">
        <is>
          <t>Article 26</t>
        </is>
      </c>
      <c r="K399" s="8" t="inlineStr">
        <is>
          <t>AZComply_Deployer_Obligations_Control_Workbook_2026-09-04.xlsx</t>
        </is>
      </c>
      <c r="L399" s="131" t="str"/>
      <c r="M399" s="131" t="inlineStr">
        <is>
          <t>Not started</t>
        </is>
      </c>
      <c r="N399" s="131" t="str"/>
      <c r="O399" s="131" t="str"/>
      <c r="P399" s="131" t="n"/>
      <c r="Q399" s="131" t="n"/>
      <c r="R399" s="136">
        <f>IF(B399="","",IF(OR(LEFT(H399,8)="REQUIRED",LEFT(H399,6)="SHARED"),IF(L399="","MISSING — pack instance ID",IF(P399="","MISSING — pack instance reference",IF(OR(H399="REQUIRED — component-scoped",LEFT(H399,6)="SHARED"),IF(Q399="","MISSING — explicit covered-object list",IF(ISNUMBER(SEARCH(B399,Q399)),"COVERED — exact shared/component route","MISSING — object not named in covered-object list")),IF(COUNTIF($L$5:$L$2000,L399)&gt;1,"BLOCK — duplicate instance ID on non-shared route","COVERED — exact route")))),IF(OR(LEFT(H399,18)="SCREEN / HANDOFF",LEFT(H399,11)="CONDITIONAL",LEFT(H399,5)="BLOCK"),"HANDOFF / CONDITIONAL — no instance coverage claim",IF(LEFT(H399,16)="NEEDS ASSESSMENT","NEEDS ASSESSMENT","N/A"))))</f>
        <v/>
      </c>
      <c r="S399" s="136">
        <f>IF(OR(B399="",F399=""),"",B399&amp;"|"&amp;F399)</f>
        <v/>
      </c>
    </row>
    <row r="400">
      <c r="A400" s="8" t="inlineStr">
        <is>
          <t>GR-0396</t>
        </is>
      </c>
      <c r="B400" s="8">
        <f>'04_SCOPE_CLASSIFICATION'!A28</f>
        <v/>
      </c>
      <c r="C400" s="8">
        <f>'04_SCOPE_CLASSIFICATION'!B28</f>
        <v/>
      </c>
      <c r="D400" s="8">
        <f>'04_SCOPE_CLASSIFICATION'!D28</f>
        <v/>
      </c>
      <c r="E400" s="8">
        <f>'04_SCOPE_CLASSIFICATION'!E28</f>
        <v/>
      </c>
      <c r="F400" s="8" t="inlineStr">
        <is>
          <t>AZC-HO</t>
        </is>
      </c>
      <c r="G400" s="8" t="inlineStr">
        <is>
          <t>Human Oversight</t>
        </is>
      </c>
      <c r="H400" s="8">
        <f>IF('04_SCOPE_CLASSIFICATION'!B28="","NOT CONFIGURED",IF(AND(OR('04_SCOPE_CLASSIFICATION'!O28="High-risk — Annex III",'04_SCOPE_CLASSIFICATION'!O28="High-risk — Annex I"),OR('04_SCOPE_CLASSIFICATION'!H28="Yes",'04_SCOPE_CLASSIFICATION'!I28="Yes")),IF(E400="Parent dossier","REQUIRED — parent dossier",IF(E400="Separate dossier","REQUIRED — separate object",IF(E400="Component-scoped controls","REQUIRED — component-scoped",IF(E400="Shared parent controls","SHARED — parent dossier",IF(E400="Not separately assessed","SCREEN / HANDOFF — confirm parent coverage","NEEDS ASSESSMENT — dossier mode"))))),IF('04_SCOPE_CLASSIFICATION'!O28="Needs assessment","NEEDS ASSESSMENT","NOT APPLICABLE")))</f>
        <v/>
      </c>
      <c r="I400" s="8" t="inlineStr">
        <is>
          <t>High-risk provider/deployer human oversight.</t>
        </is>
      </c>
      <c r="J400" s="8" t="inlineStr">
        <is>
          <t>Articles 14,26(2)</t>
        </is>
      </c>
      <c r="K400" s="8" t="inlineStr">
        <is>
          <t>AZComply_Human_Oversight_Control_Workbook_2026-09-04.xlsx</t>
        </is>
      </c>
      <c r="L400" s="131" t="str"/>
      <c r="M400" s="131" t="inlineStr">
        <is>
          <t>Not started</t>
        </is>
      </c>
      <c r="N400" s="131" t="str"/>
      <c r="O400" s="131" t="str"/>
      <c r="P400" s="131" t="n"/>
      <c r="Q400" s="131" t="n"/>
      <c r="R400" s="136">
        <f>IF(B400="","",IF(OR(LEFT(H400,8)="REQUIRED",LEFT(H400,6)="SHARED"),IF(L400="","MISSING — pack instance ID",IF(P400="","MISSING — pack instance reference",IF(OR(H400="REQUIRED — component-scoped",LEFT(H400,6)="SHARED"),IF(Q400="","MISSING — explicit covered-object list",IF(ISNUMBER(SEARCH(B400,Q400)),"COVERED — exact shared/component route","MISSING — object not named in covered-object list")),IF(COUNTIF($L$5:$L$2000,L400)&gt;1,"BLOCK — duplicate instance ID on non-shared route","COVERED — exact route")))),IF(OR(LEFT(H400,18)="SCREEN / HANDOFF",LEFT(H400,11)="CONDITIONAL",LEFT(H400,5)="BLOCK"),"HANDOFF / CONDITIONAL — no instance coverage claim",IF(LEFT(H400,16)="NEEDS ASSESSMENT","NEEDS ASSESSMENT","N/A"))))</f>
        <v/>
      </c>
      <c r="S400" s="136">
        <f>IF(OR(B400="",F400=""),"",B400&amp;"|"&amp;F400)</f>
        <v/>
      </c>
    </row>
    <row r="401">
      <c r="A401" s="8" t="inlineStr">
        <is>
          <t>GR-0397</t>
        </is>
      </c>
      <c r="B401" s="8">
        <f>'04_SCOPE_CLASSIFICATION'!A28</f>
        <v/>
      </c>
      <c r="C401" s="8">
        <f>'04_SCOPE_CLASSIFICATION'!B28</f>
        <v/>
      </c>
      <c r="D401" s="8">
        <f>'04_SCOPE_CLASSIFICATION'!D28</f>
        <v/>
      </c>
      <c r="E401" s="8">
        <f>'04_SCOPE_CLASSIFICATION'!E28</f>
        <v/>
      </c>
      <c r="F401" s="8" t="inlineStr">
        <is>
          <t>AZC-RISK</t>
        </is>
      </c>
      <c r="G401" s="8" t="inlineStr">
        <is>
          <t>Risk Management System</t>
        </is>
      </c>
      <c r="H401" s="8">
        <f>IF('04_SCOPE_CLASSIFICATION'!B28="","NOT CONFIGURED",IF(OR('04_SCOPE_CLASSIFICATION'!O28="High-risk — Annex III",'04_SCOPE_CLASSIFICATION'!O28="High-risk — Annex I"),IF('04_SCOPE_CLASSIFICATION'!H28="Yes",IF(E401="Parent dossier","REQUIRED — parent dossier",IF(E401="Separate dossier","REQUIRED — separate object",IF(E401="Component-scoped controls","REQUIRED — component-scoped",IF(E401="Shared parent controls","SHARED — parent dossier",IF(E401="Not separately assessed","SCREEN / HANDOFF — confirm parent coverage","NEEDS ASSESSMENT — dossier mode"))))),IF('04_SCOPE_CLASSIFICATION'!I28="Yes","SCREEN / HANDOFF — provider-side evidence required",IF('04_SCOPE_CLASSIFICATION'!H28="Needs assessment","NEEDS ASSESSMENT — provider role","SCREEN / HANDOFF — identify responsible provider"))),IF('04_SCOPE_CLASSIFICATION'!O28="Needs assessment","NEEDS ASSESSMENT","NOT APPLICABLE")))</f>
        <v/>
      </c>
      <c r="I401" s="8" t="inlineStr">
        <is>
          <t>Provider-side high-risk pack; deployer uses handoff/provider evidence.</t>
        </is>
      </c>
      <c r="J401" s="8" t="inlineStr">
        <is>
          <t>Article 9</t>
        </is>
      </c>
      <c r="K401" s="8" t="inlineStr">
        <is>
          <t>AZComply_Risk_Management_System_Control_Workbook_2026-09-04.xlsx</t>
        </is>
      </c>
      <c r="L401" s="131" t="str"/>
      <c r="M401" s="131" t="inlineStr">
        <is>
          <t>Not started</t>
        </is>
      </c>
      <c r="N401" s="131" t="str"/>
      <c r="O401" s="131" t="str"/>
      <c r="P401" s="131" t="n"/>
      <c r="Q401" s="131" t="n"/>
      <c r="R401" s="136">
        <f>IF(B401="","",IF(OR(LEFT(H401,8)="REQUIRED",LEFT(H401,6)="SHARED"),IF(L401="","MISSING — pack instance ID",IF(P401="","MISSING — pack instance reference",IF(OR(H401="REQUIRED — component-scoped",LEFT(H401,6)="SHARED"),IF(Q401="","MISSING — explicit covered-object list",IF(ISNUMBER(SEARCH(B401,Q401)),"COVERED — exact shared/component route","MISSING — object not named in covered-object list")),IF(COUNTIF($L$5:$L$2000,L401)&gt;1,"BLOCK — duplicate instance ID on non-shared route","COVERED — exact route")))),IF(OR(LEFT(H401,18)="SCREEN / HANDOFF",LEFT(H401,11)="CONDITIONAL",LEFT(H401,5)="BLOCK"),"HANDOFF / CONDITIONAL — no instance coverage claim",IF(LEFT(H401,16)="NEEDS ASSESSMENT","NEEDS ASSESSMENT","N/A"))))</f>
        <v/>
      </c>
      <c r="S401" s="136">
        <f>IF(OR(B401="",F401=""),"",B401&amp;"|"&amp;F401)</f>
        <v/>
      </c>
    </row>
    <row r="402">
      <c r="A402" s="8" t="inlineStr">
        <is>
          <t>GR-0398</t>
        </is>
      </c>
      <c r="B402" s="8">
        <f>'04_SCOPE_CLASSIFICATION'!A28</f>
        <v/>
      </c>
      <c r="C402" s="8">
        <f>'04_SCOPE_CLASSIFICATION'!B28</f>
        <v/>
      </c>
      <c r="D402" s="8">
        <f>'04_SCOPE_CLASSIFICATION'!D28</f>
        <v/>
      </c>
      <c r="E402" s="8">
        <f>'04_SCOPE_CLASSIFICATION'!E28</f>
        <v/>
      </c>
      <c r="F402" s="8" t="inlineStr">
        <is>
          <t>AZC-DATA</t>
        </is>
      </c>
      <c r="G402" s="8" t="inlineStr">
        <is>
          <t>Data Governance</t>
        </is>
      </c>
      <c r="H402" s="8">
        <f>IF('04_SCOPE_CLASSIFICATION'!B28="","NOT CONFIGURED",IF(OR('04_SCOPE_CLASSIFICATION'!O28="High-risk — Annex III",'04_SCOPE_CLASSIFICATION'!O28="High-risk — Annex I"),IF('04_SCOPE_CLASSIFICATION'!H28="Yes",IF(E402="Parent dossier","REQUIRED — parent dossier",IF(E402="Separate dossier","REQUIRED — separate object",IF(E402="Component-scoped controls","REQUIRED — component-scoped",IF(E402="Shared parent controls","SHARED — parent dossier",IF(E402="Not separately assessed","SCREEN / HANDOFF — confirm parent coverage","NEEDS ASSESSMENT — dossier mode"))))),IF('04_SCOPE_CLASSIFICATION'!I28="Yes","SCREEN / HANDOFF — provider-side evidence required",IF('04_SCOPE_CLASSIFICATION'!H28="Needs assessment","NEEDS ASSESSMENT — provider role","SCREEN / HANDOFF — identify responsible provider"))),IF('04_SCOPE_CLASSIFICATION'!O28="Needs assessment","NEEDS ASSESSMENT","NOT APPLICABLE")))</f>
        <v/>
      </c>
      <c r="I402" s="8" t="inlineStr">
        <is>
          <t>Provider-side high-risk pack; deployer uses handoff/provider evidence.</t>
        </is>
      </c>
      <c r="J402" s="8" t="inlineStr">
        <is>
          <t>Article 10</t>
        </is>
      </c>
      <c r="K402" s="8" t="inlineStr">
        <is>
          <t>AZComply_Data_Governance_Control_Workbook_2026-09-04.xlsx</t>
        </is>
      </c>
      <c r="L402" s="131" t="str"/>
      <c r="M402" s="131" t="inlineStr">
        <is>
          <t>Not started</t>
        </is>
      </c>
      <c r="N402" s="131" t="str"/>
      <c r="O402" s="131" t="str"/>
      <c r="P402" s="131" t="n"/>
      <c r="Q402" s="131" t="n"/>
      <c r="R402" s="136">
        <f>IF(B402="","",IF(OR(LEFT(H402,8)="REQUIRED",LEFT(H402,6)="SHARED"),IF(L402="","MISSING — pack instance ID",IF(P402="","MISSING — pack instance reference",IF(OR(H402="REQUIRED — component-scoped",LEFT(H402,6)="SHARED"),IF(Q402="","MISSING — explicit covered-object list",IF(ISNUMBER(SEARCH(B402,Q402)),"COVERED — exact shared/component route","MISSING — object not named in covered-object list")),IF(COUNTIF($L$5:$L$2000,L402)&gt;1,"BLOCK — duplicate instance ID on non-shared route","COVERED — exact route")))),IF(OR(LEFT(H402,18)="SCREEN / HANDOFF",LEFT(H402,11)="CONDITIONAL",LEFT(H402,5)="BLOCK"),"HANDOFF / CONDITIONAL — no instance coverage claim",IF(LEFT(H402,16)="NEEDS ASSESSMENT","NEEDS ASSESSMENT","N/A"))))</f>
        <v/>
      </c>
      <c r="S402" s="136">
        <f>IF(OR(B402="",F402=""),"",B402&amp;"|"&amp;F402)</f>
        <v/>
      </c>
    </row>
    <row r="403">
      <c r="A403" s="8" t="inlineStr">
        <is>
          <t>GR-0399</t>
        </is>
      </c>
      <c r="B403" s="8">
        <f>'04_SCOPE_CLASSIFICATION'!A28</f>
        <v/>
      </c>
      <c r="C403" s="8">
        <f>'04_SCOPE_CLASSIFICATION'!B28</f>
        <v/>
      </c>
      <c r="D403" s="8">
        <f>'04_SCOPE_CLASSIFICATION'!D28</f>
        <v/>
      </c>
      <c r="E403" s="8">
        <f>'04_SCOPE_CLASSIFICATION'!E28</f>
        <v/>
      </c>
      <c r="F403" s="8" t="inlineStr">
        <is>
          <t>AZC-TECH</t>
        </is>
      </c>
      <c r="G403" s="8" t="inlineStr">
        <is>
          <t>Technical Documentation</t>
        </is>
      </c>
      <c r="H403" s="8">
        <f>IF('04_SCOPE_CLASSIFICATION'!B28="","NOT CONFIGURED",IF(OR('04_SCOPE_CLASSIFICATION'!O28="High-risk — Annex III",'04_SCOPE_CLASSIFICATION'!O28="High-risk — Annex I"),IF('04_SCOPE_CLASSIFICATION'!H28="Yes",IF(E403="Parent dossier","REQUIRED — parent dossier",IF(E403="Separate dossier","REQUIRED — separate object",IF(E403="Component-scoped controls","REQUIRED — component-scoped",IF(E403="Shared parent controls","SHARED — parent dossier",IF(E403="Not separately assessed","SCREEN / HANDOFF — confirm parent coverage","NEEDS ASSESSMENT — dossier mode"))))),IF('04_SCOPE_CLASSIFICATION'!I28="Yes","SCREEN / HANDOFF — provider-side evidence required",IF('04_SCOPE_CLASSIFICATION'!H28="Needs assessment","NEEDS ASSESSMENT — provider role","SCREEN / HANDOFF — identify responsible provider"))),IF('04_SCOPE_CLASSIFICATION'!O28="Needs assessment","NEEDS ASSESSMENT","NOT APPLICABLE")))</f>
        <v/>
      </c>
      <c r="I403" s="8" t="inlineStr">
        <is>
          <t>Provider-side high-risk pack; deployer uses handoff/provider evidence.</t>
        </is>
      </c>
      <c r="J403" s="8" t="inlineStr">
        <is>
          <t>Article 11 / Annex IV</t>
        </is>
      </c>
      <c r="K403" s="8" t="inlineStr">
        <is>
          <t>AZComply_Technical_Documentation_Control_Workbook_2026-09-04.xlsx</t>
        </is>
      </c>
      <c r="L403" s="131" t="str"/>
      <c r="M403" s="131" t="inlineStr">
        <is>
          <t>Not started</t>
        </is>
      </c>
      <c r="N403" s="131" t="str"/>
      <c r="O403" s="131" t="str"/>
      <c r="P403" s="131" t="n"/>
      <c r="Q403" s="131" t="n"/>
      <c r="R403" s="136">
        <f>IF(B403="","",IF(OR(LEFT(H403,8)="REQUIRED",LEFT(H403,6)="SHARED"),IF(L403="","MISSING — pack instance ID",IF(P403="","MISSING — pack instance reference",IF(OR(H403="REQUIRED — component-scoped",LEFT(H403,6)="SHARED"),IF(Q403="","MISSING — explicit covered-object list",IF(ISNUMBER(SEARCH(B403,Q403)),"COVERED — exact shared/component route","MISSING — object not named in covered-object list")),IF(COUNTIF($L$5:$L$2000,L403)&gt;1,"BLOCK — duplicate instance ID on non-shared route","COVERED — exact route")))),IF(OR(LEFT(H403,18)="SCREEN / HANDOFF",LEFT(H403,11)="CONDITIONAL",LEFT(H403,5)="BLOCK"),"HANDOFF / CONDITIONAL — no instance coverage claim",IF(LEFT(H403,16)="NEEDS ASSESSMENT","NEEDS ASSESSMENT","N/A"))))</f>
        <v/>
      </c>
      <c r="S403" s="136">
        <f>IF(OR(B403="",F403=""),"",B403&amp;"|"&amp;F403)</f>
        <v/>
      </c>
    </row>
    <row r="404">
      <c r="A404" s="8" t="inlineStr">
        <is>
          <t>GR-0400</t>
        </is>
      </c>
      <c r="B404" s="8">
        <f>'04_SCOPE_CLASSIFICATION'!A28</f>
        <v/>
      </c>
      <c r="C404" s="8">
        <f>'04_SCOPE_CLASSIFICATION'!B28</f>
        <v/>
      </c>
      <c r="D404" s="8">
        <f>'04_SCOPE_CLASSIFICATION'!D28</f>
        <v/>
      </c>
      <c r="E404" s="8">
        <f>'04_SCOPE_CLASSIFICATION'!E28</f>
        <v/>
      </c>
      <c r="F404" s="8" t="inlineStr">
        <is>
          <t>AZC-QMS</t>
        </is>
      </c>
      <c r="G404" s="8" t="inlineStr">
        <is>
          <t>Quality Management System</t>
        </is>
      </c>
      <c r="H404" s="8">
        <f>IF('04_SCOPE_CLASSIFICATION'!B28="","NOT CONFIGURED",IF(OR('04_SCOPE_CLASSIFICATION'!O28="High-risk — Annex III",'04_SCOPE_CLASSIFICATION'!O28="High-risk — Annex I"),IF('04_SCOPE_CLASSIFICATION'!H28="Yes",IF(E404="Parent dossier","REQUIRED — parent dossier",IF(E404="Separate dossier","REQUIRED — separate object",IF(E404="Component-scoped controls","REQUIRED — component-scoped",IF(E404="Shared parent controls","SHARED — parent dossier",IF(E404="Not separately assessed","SCREEN / HANDOFF — confirm parent coverage","NEEDS ASSESSMENT — dossier mode"))))),IF('04_SCOPE_CLASSIFICATION'!I28="Yes","SCREEN / HANDOFF — provider-side evidence required",IF('04_SCOPE_CLASSIFICATION'!H28="Needs assessment","NEEDS ASSESSMENT — provider role","SCREEN / HANDOFF — identify responsible provider"))),IF('04_SCOPE_CLASSIFICATION'!O28="Needs assessment","NEEDS ASSESSMENT","NOT APPLICABLE")))</f>
        <v/>
      </c>
      <c r="I404" s="8" t="inlineStr">
        <is>
          <t>Provider-side high-risk pack; deployer uses handoff/provider evidence.</t>
        </is>
      </c>
      <c r="J404" s="8" t="inlineStr">
        <is>
          <t>Article 17</t>
        </is>
      </c>
      <c r="K404" s="8" t="inlineStr">
        <is>
          <t>AZComply_Quality_Management_System_Control_Workbook_2026-09-04.xlsx</t>
        </is>
      </c>
      <c r="L404" s="131" t="str"/>
      <c r="M404" s="131" t="inlineStr">
        <is>
          <t>Not started</t>
        </is>
      </c>
      <c r="N404" s="131" t="str"/>
      <c r="O404" s="131" t="str"/>
      <c r="P404" s="131" t="n"/>
      <c r="Q404" s="131" t="n"/>
      <c r="R404" s="136">
        <f>IF(B404="","",IF(OR(LEFT(H404,8)="REQUIRED",LEFT(H404,6)="SHARED"),IF(L404="","MISSING — pack instance ID",IF(P404="","MISSING — pack instance reference",IF(OR(H404="REQUIRED — component-scoped",LEFT(H404,6)="SHARED"),IF(Q404="","MISSING — explicit covered-object list",IF(ISNUMBER(SEARCH(B404,Q404)),"COVERED — exact shared/component route","MISSING — object not named in covered-object list")),IF(COUNTIF($L$5:$L$2000,L404)&gt;1,"BLOCK — duplicate instance ID on non-shared route","COVERED — exact route")))),IF(OR(LEFT(H404,18)="SCREEN / HANDOFF",LEFT(H404,11)="CONDITIONAL",LEFT(H404,5)="BLOCK"),"HANDOFF / CONDITIONAL — no instance coverage claim",IF(LEFT(H404,16)="NEEDS ASSESSMENT","NEEDS ASSESSMENT","N/A"))))</f>
        <v/>
      </c>
      <c r="S404" s="136">
        <f>IF(OR(B404="",F404=""),"",B404&amp;"|"&amp;F404)</f>
        <v/>
      </c>
    </row>
    <row r="405">
      <c r="A405" s="8" t="inlineStr">
        <is>
          <t>GR-0401</t>
        </is>
      </c>
      <c r="B405" s="8">
        <f>'04_SCOPE_CLASSIFICATION'!A28</f>
        <v/>
      </c>
      <c r="C405" s="8">
        <f>'04_SCOPE_CLASSIFICATION'!B28</f>
        <v/>
      </c>
      <c r="D405" s="8">
        <f>'04_SCOPE_CLASSIFICATION'!D28</f>
        <v/>
      </c>
      <c r="E405" s="8">
        <f>'04_SCOPE_CLASSIFICATION'!E28</f>
        <v/>
      </c>
      <c r="F405" s="8" t="inlineStr">
        <is>
          <t>AZC-ARS</t>
        </is>
      </c>
      <c r="G405" s="8" t="inlineStr">
        <is>
          <t>Accuracy, Robustness &amp; Cybersecurity</t>
        </is>
      </c>
      <c r="H405" s="8">
        <f>IF('04_SCOPE_CLASSIFICATION'!B28="","NOT CONFIGURED",IF(OR('04_SCOPE_CLASSIFICATION'!O28="High-risk — Annex III",'04_SCOPE_CLASSIFICATION'!O28="High-risk — Annex I"),IF('04_SCOPE_CLASSIFICATION'!H28="Yes",IF(E405="Parent dossier","REQUIRED — parent dossier",IF(E405="Separate dossier","REQUIRED — separate object",IF(E405="Component-scoped controls","REQUIRED — component-scoped",IF(E405="Shared parent controls","SHARED — parent dossier",IF(E405="Not separately assessed","SCREEN / HANDOFF — confirm parent coverage","NEEDS ASSESSMENT — dossier mode"))))),IF('04_SCOPE_CLASSIFICATION'!I28="Yes","SCREEN / HANDOFF — provider-side evidence required",IF('04_SCOPE_CLASSIFICATION'!H28="Needs assessment","NEEDS ASSESSMENT — provider role","SCREEN / HANDOFF — identify responsible provider"))),IF('04_SCOPE_CLASSIFICATION'!O28="Needs assessment","NEEDS ASSESSMENT","NOT APPLICABLE")))</f>
        <v/>
      </c>
      <c r="I405" s="8" t="inlineStr">
        <is>
          <t>Provider-side high-risk pack; deployer uses handoff/provider evidence.</t>
        </is>
      </c>
      <c r="J405" s="8" t="inlineStr">
        <is>
          <t>Article 15</t>
        </is>
      </c>
      <c r="K405" s="8" t="inlineStr">
        <is>
          <t>AZComply_Accuracy_Robustness_Cybersecurity_Control_Workbook_2026-09-04.xlsx</t>
        </is>
      </c>
      <c r="L405" s="131" t="str"/>
      <c r="M405" s="131" t="inlineStr">
        <is>
          <t>Not started</t>
        </is>
      </c>
      <c r="N405" s="131" t="str"/>
      <c r="O405" s="131" t="str"/>
      <c r="P405" s="131" t="n"/>
      <c r="Q405" s="131" t="n"/>
      <c r="R405" s="136">
        <f>IF(B405="","",IF(OR(LEFT(H405,8)="REQUIRED",LEFT(H405,6)="SHARED"),IF(L405="","MISSING — pack instance ID",IF(P405="","MISSING — pack instance reference",IF(OR(H405="REQUIRED — component-scoped",LEFT(H405,6)="SHARED"),IF(Q405="","MISSING — explicit covered-object list",IF(ISNUMBER(SEARCH(B405,Q405)),"COVERED — exact shared/component route","MISSING — object not named in covered-object list")),IF(COUNTIF($L$5:$L$2000,L405)&gt;1,"BLOCK — duplicate instance ID on non-shared route","COVERED — exact route")))),IF(OR(LEFT(H405,18)="SCREEN / HANDOFF",LEFT(H405,11)="CONDITIONAL",LEFT(H405,5)="BLOCK"),"HANDOFF / CONDITIONAL — no instance coverage claim",IF(LEFT(H405,16)="NEEDS ASSESSMENT","NEEDS ASSESSMENT","N/A"))))</f>
        <v/>
      </c>
      <c r="S405" s="136">
        <f>IF(OR(B405="",F405=""),"",B405&amp;"|"&amp;F405)</f>
        <v/>
      </c>
    </row>
    <row r="406">
      <c r="A406" s="8" t="inlineStr">
        <is>
          <t>GR-0402</t>
        </is>
      </c>
      <c r="B406" s="8">
        <f>'04_SCOPE_CLASSIFICATION'!A28</f>
        <v/>
      </c>
      <c r="C406" s="8">
        <f>'04_SCOPE_CLASSIFICATION'!B28</f>
        <v/>
      </c>
      <c r="D406" s="8">
        <f>'04_SCOPE_CLASSIFICATION'!D28</f>
        <v/>
      </c>
      <c r="E406" s="8">
        <f>'04_SCOPE_CLASSIFICATION'!E28</f>
        <v/>
      </c>
      <c r="F406" s="8" t="inlineStr">
        <is>
          <t>AZC-LOG</t>
        </is>
      </c>
      <c r="G406" s="8" t="inlineStr">
        <is>
          <t>Logging &amp; Record-Keeping</t>
        </is>
      </c>
      <c r="H406" s="8">
        <f>IF('04_SCOPE_CLASSIFICATION'!B28="","NOT CONFIGURED",IF(AND(OR('04_SCOPE_CLASSIFICATION'!O28="High-risk — Annex III",'04_SCOPE_CLASSIFICATION'!O28="High-risk — Annex I"),OR('04_SCOPE_CLASSIFICATION'!H28="Yes",'04_SCOPE_CLASSIFICATION'!I28="Yes")),IF(E406="Parent dossier","REQUIRED — parent dossier",IF(E406="Separate dossier","REQUIRED — separate object",IF(E406="Component-scoped controls","REQUIRED — component-scoped",IF(E406="Shared parent controls","SHARED — parent dossier",IF(E406="Not separately assessed","SCREEN / HANDOFF — confirm parent coverage","NEEDS ASSESSMENT — dossier mode"))))),IF('04_SCOPE_CLASSIFICATION'!O28="Needs assessment","NEEDS ASSESSMENT","NOT APPLICABLE")))</f>
        <v/>
      </c>
      <c r="I406" s="8" t="inlineStr">
        <is>
          <t>High-risk logging spans provider/deployer roles.</t>
        </is>
      </c>
      <c r="J406" s="8" t="inlineStr">
        <is>
          <t>Articles 12,19,26</t>
        </is>
      </c>
      <c r="K406" s="8" t="inlineStr">
        <is>
          <t>AZComply_Logging_Record_Keeping_Control_Workbook_2026-09-05.xlsx</t>
        </is>
      </c>
      <c r="L406" s="131" t="str"/>
      <c r="M406" s="131" t="inlineStr">
        <is>
          <t>Not started</t>
        </is>
      </c>
      <c r="N406" s="131" t="str"/>
      <c r="O406" s="131" t="str"/>
      <c r="P406" s="131" t="n"/>
      <c r="Q406" s="131" t="n"/>
      <c r="R406" s="136">
        <f>IF(B406="","",IF(OR(LEFT(H406,8)="REQUIRED",LEFT(H406,6)="SHARED"),IF(L406="","MISSING — pack instance ID",IF(P406="","MISSING — pack instance reference",IF(OR(H406="REQUIRED — component-scoped",LEFT(H406,6)="SHARED"),IF(Q406="","MISSING — explicit covered-object list",IF(ISNUMBER(SEARCH(B406,Q406)),"COVERED — exact shared/component route","MISSING — object not named in covered-object list")),IF(COUNTIF($L$5:$L$2000,L406)&gt;1,"BLOCK — duplicate instance ID on non-shared route","COVERED — exact route")))),IF(OR(LEFT(H406,18)="SCREEN / HANDOFF",LEFT(H406,11)="CONDITIONAL",LEFT(H406,5)="BLOCK"),"HANDOFF / CONDITIONAL — no instance coverage claim",IF(LEFT(H406,16)="NEEDS ASSESSMENT","NEEDS ASSESSMENT","N/A"))))</f>
        <v/>
      </c>
      <c r="S406" s="136">
        <f>IF(OR(B406="",F406=""),"",B406&amp;"|"&amp;F406)</f>
        <v/>
      </c>
    </row>
    <row r="407">
      <c r="A407" s="8" t="inlineStr">
        <is>
          <t>GR-0403</t>
        </is>
      </c>
      <c r="B407" s="8">
        <f>'04_SCOPE_CLASSIFICATION'!A28</f>
        <v/>
      </c>
      <c r="C407" s="8">
        <f>'04_SCOPE_CLASSIFICATION'!B28</f>
        <v/>
      </c>
      <c r="D407" s="8">
        <f>'04_SCOPE_CLASSIFICATION'!D28</f>
        <v/>
      </c>
      <c r="E407" s="8">
        <f>'04_SCOPE_CLASSIFICATION'!E28</f>
        <v/>
      </c>
      <c r="F407" s="8" t="inlineStr">
        <is>
          <t>AZC-TRAIN</t>
        </is>
      </c>
      <c r="G407" s="8" t="inlineStr">
        <is>
          <t>AI Literacy, Training &amp; Competence</t>
        </is>
      </c>
      <c r="H407" s="8">
        <f>IF('04_SCOPE_CLASSIFICATION'!B28="","NOT CONFIGURED",IF('04_SCOPE_CLASSIFICATION'!W28="Required",IF(E407="Parent dossier","REQUIRED — parent dossier",IF(E407="Separate dossier","REQUIRED — separate object",IF(E407="Component-scoped controls","REQUIRED — component-scoped",IF(E407="Shared parent controls","SHARED — parent dossier",IF(E407="Not separately assessed","SCREEN / HANDOFF — confirm parent coverage","NEEDS ASSESSMENT — dossier mode"))))),IF('04_SCOPE_CLASSIFICATION'!W28="Needs assessment","NEEDS ASSESSMENT","NOT APPLICABLE")))</f>
        <v/>
      </c>
      <c r="I407" s="8" t="inlineStr">
        <is>
          <t>Article 4 / high-risk oversight training.</t>
        </is>
      </c>
      <c r="J407" s="8" t="inlineStr">
        <is>
          <t>Articles 4,26(2)</t>
        </is>
      </c>
      <c r="K407" s="8" t="inlineStr">
        <is>
          <t>AZComply_AI_Literacy_Training_Competence_Control_Workbook_2026-09-05.xlsx</t>
        </is>
      </c>
      <c r="L407" s="131" t="str"/>
      <c r="M407" s="131" t="inlineStr">
        <is>
          <t>Not started</t>
        </is>
      </c>
      <c r="N407" s="131" t="str"/>
      <c r="O407" s="131" t="str"/>
      <c r="P407" s="131" t="n"/>
      <c r="Q407" s="131" t="n"/>
      <c r="R407" s="136">
        <f>IF(B407="","",IF(OR(LEFT(H407,8)="REQUIRED",LEFT(H407,6)="SHARED"),IF(L407="","MISSING — pack instance ID",IF(P407="","MISSING — pack instance reference",IF(OR(H407="REQUIRED — component-scoped",LEFT(H407,6)="SHARED"),IF(Q407="","MISSING — explicit covered-object list",IF(ISNUMBER(SEARCH(B407,Q407)),"COVERED — exact shared/component route","MISSING — object not named in covered-object list")),IF(COUNTIF($L$5:$L$2000,L407)&gt;1,"BLOCK — duplicate instance ID on non-shared route","COVERED — exact route")))),IF(OR(LEFT(H407,18)="SCREEN / HANDOFF",LEFT(H407,11)="CONDITIONAL",LEFT(H407,5)="BLOCK"),"HANDOFF / CONDITIONAL — no instance coverage claim",IF(LEFT(H407,16)="NEEDS ASSESSMENT","NEEDS ASSESSMENT","N/A"))))</f>
        <v/>
      </c>
      <c r="S407" s="136">
        <f>IF(OR(B407="",F407=""),"",B407&amp;"|"&amp;F407)</f>
        <v/>
      </c>
    </row>
    <row r="408">
      <c r="A408" s="8" t="inlineStr">
        <is>
          <t>GR-0404</t>
        </is>
      </c>
      <c r="B408" s="8">
        <f>'04_SCOPE_CLASSIFICATION'!A28</f>
        <v/>
      </c>
      <c r="C408" s="8">
        <f>'04_SCOPE_CLASSIFICATION'!B28</f>
        <v/>
      </c>
      <c r="D408" s="8">
        <f>'04_SCOPE_CLASSIFICATION'!D28</f>
        <v/>
      </c>
      <c r="E408" s="8">
        <f>'04_SCOPE_CLASSIFICATION'!E28</f>
        <v/>
      </c>
      <c r="F408" s="8" t="inlineStr">
        <is>
          <t>AZC-FRIA</t>
        </is>
      </c>
      <c r="G408" s="8" t="inlineStr">
        <is>
          <t>Fundamental Rights Impact Assessment</t>
        </is>
      </c>
      <c r="H408" s="8">
        <f>IF('04_SCOPE_CLASSIFICATION'!B28="","NOT CONFIGURED",IF('04_SCOPE_CLASSIFICATION'!S28="Required",IF(E408="Parent dossier","REQUIRED — parent dossier",IF(E408="Separate dossier","REQUIRED — separate object",IF(E408="Component-scoped controls","REQUIRED — component-scoped",IF(E408="Shared parent controls","SHARED — parent dossier",IF(E408="Not separately assessed","SCREEN / HANDOFF — confirm parent coverage","NEEDS ASSESSMENT — dossier mode"))))),IF('04_SCOPE_CLASSIFICATION'!S28="Potentially reusable / exempt route","CONDITIONAL — reuse/exemption review",IF('04_SCOPE_CLASSIFICATION'!S28="Needs assessment","NEEDS ASSESSMENT","NOT APPLICABLE"))))</f>
        <v/>
      </c>
      <c r="I408" s="8" t="inlineStr">
        <is>
          <t>FRIA use/deployer route.</t>
        </is>
      </c>
      <c r="J408" s="8" t="inlineStr">
        <is>
          <t>Article 27 / Art.5(2)</t>
        </is>
      </c>
      <c r="K408" s="8" t="inlineStr">
        <is>
          <t>AZComply_Fundamental_Rights_Impact_Assessment_Control_Workbook_2026-09-05.xlsx</t>
        </is>
      </c>
      <c r="L408" s="131" t="str"/>
      <c r="M408" s="131" t="inlineStr">
        <is>
          <t>Not started</t>
        </is>
      </c>
      <c r="N408" s="131" t="str"/>
      <c r="O408" s="131" t="str"/>
      <c r="P408" s="131" t="n"/>
      <c r="Q408" s="131" t="n"/>
      <c r="R408" s="136">
        <f>IF(B408="","",IF(OR(LEFT(H408,8)="REQUIRED",LEFT(H408,6)="SHARED"),IF(L408="","MISSING — pack instance ID",IF(P408="","MISSING — pack instance reference",IF(OR(H408="REQUIRED — component-scoped",LEFT(H408,6)="SHARED"),IF(Q408="","MISSING — explicit covered-object list",IF(ISNUMBER(SEARCH(B408,Q408)),"COVERED — exact shared/component route","MISSING — object not named in covered-object list")),IF(COUNTIF($L$5:$L$2000,L408)&gt;1,"BLOCK — duplicate instance ID on non-shared route","COVERED — exact route")))),IF(OR(LEFT(H408,18)="SCREEN / HANDOFF",LEFT(H408,11)="CONDITIONAL",LEFT(H408,5)="BLOCK"),"HANDOFF / CONDITIONAL — no instance coverage claim",IF(LEFT(H408,16)="NEEDS ASSESSMENT","NEEDS ASSESSMENT","N/A"))))</f>
        <v/>
      </c>
      <c r="S408" s="136">
        <f>IF(OR(B408="",F408=""),"",B408&amp;"|"&amp;F408)</f>
        <v/>
      </c>
    </row>
    <row r="409">
      <c r="A409" s="8" t="inlineStr">
        <is>
          <t>GR-0405</t>
        </is>
      </c>
      <c r="B409" s="8">
        <f>'04_SCOPE_CLASSIFICATION'!A28</f>
        <v/>
      </c>
      <c r="C409" s="8">
        <f>'04_SCOPE_CLASSIFICATION'!B28</f>
        <v/>
      </c>
      <c r="D409" s="8">
        <f>'04_SCOPE_CLASSIFICATION'!D28</f>
        <v/>
      </c>
      <c r="E409" s="8">
        <f>'04_SCOPE_CLASSIFICATION'!E28</f>
        <v/>
      </c>
      <c r="F409" s="8" t="inlineStr">
        <is>
          <t>AZC-REG</t>
        </is>
      </c>
      <c r="G409" s="8" t="inlineStr">
        <is>
          <t>EU AI Database Registration</t>
        </is>
      </c>
      <c r="H409" s="8">
        <f>IF('04_SCOPE_CLASSIFICATION'!B28="","NOT CONFIGURED",IF(LEFT('04_SCOPE_CLASSIFICATION'!T28,8)="Required",IF(E409="Parent dossier","REQUIRED — parent dossier",IF(E409="Separate dossier","REQUIRED — separate object",IF(E409="Component-scoped controls","REQUIRED — component-scoped",IF(E409="Shared parent controls","SHARED — parent dossier",IF(E409="Not separately assessed","SCREEN / HANDOFF — confirm parent coverage","NEEDS ASSESSMENT — dossier mode"))))),IF('04_SCOPE_CLASSIFICATION'!T28="Needs assessment","NEEDS ASSESSMENT","NOT APPLICABLE")))</f>
        <v/>
      </c>
      <c r="I409" s="8" t="inlineStr">
        <is>
          <t>EU/secure/national registration routing.</t>
        </is>
      </c>
      <c r="J409" s="8" t="inlineStr">
        <is>
          <t>Articles 49,71</t>
        </is>
      </c>
      <c r="K409" s="8" t="inlineStr">
        <is>
          <t>AZComply_EU_AI_Database_Registration_Control_Workbook_2026-09-05.xlsx</t>
        </is>
      </c>
      <c r="L409" s="131" t="str"/>
      <c r="M409" s="131" t="inlineStr">
        <is>
          <t>Not started</t>
        </is>
      </c>
      <c r="N409" s="131" t="str"/>
      <c r="O409" s="131" t="str"/>
      <c r="P409" s="131" t="n"/>
      <c r="Q409" s="131" t="n"/>
      <c r="R409" s="136">
        <f>IF(B409="","",IF(OR(LEFT(H409,8)="REQUIRED",LEFT(H409,6)="SHARED"),IF(L409="","MISSING — pack instance ID",IF(P409="","MISSING — pack instance reference",IF(OR(H409="REQUIRED — component-scoped",LEFT(H409,6)="SHARED"),IF(Q409="","MISSING — explicit covered-object list",IF(ISNUMBER(SEARCH(B409,Q409)),"COVERED — exact shared/component route","MISSING — object not named in covered-object list")),IF(COUNTIF($L$5:$L$2000,L409)&gt;1,"BLOCK — duplicate instance ID on non-shared route","COVERED — exact route")))),IF(OR(LEFT(H409,18)="SCREEN / HANDOFF",LEFT(H409,11)="CONDITIONAL",LEFT(H409,5)="BLOCK"),"HANDOFF / CONDITIONAL — no instance coverage claim",IF(LEFT(H409,16)="NEEDS ASSESSMENT","NEEDS ASSESSMENT","N/A"))))</f>
        <v/>
      </c>
      <c r="S409" s="136">
        <f>IF(OR(B409="",F409=""),"",B409&amp;"|"&amp;F409)</f>
        <v/>
      </c>
    </row>
    <row r="410">
      <c r="A410" s="8" t="inlineStr">
        <is>
          <t>GR-0406</t>
        </is>
      </c>
      <c r="B410" s="8">
        <f>'04_SCOPE_CLASSIFICATION'!A28</f>
        <v/>
      </c>
      <c r="C410" s="8">
        <f>'04_SCOPE_CLASSIFICATION'!B28</f>
        <v/>
      </c>
      <c r="D410" s="8">
        <f>'04_SCOPE_CLASSIFICATION'!D28</f>
        <v/>
      </c>
      <c r="E410" s="8">
        <f>'04_SCOPE_CLASSIFICATION'!E28</f>
        <v/>
      </c>
      <c r="F410" s="8" t="inlineStr">
        <is>
          <t>AZC-PMS</t>
        </is>
      </c>
      <c r="G410" s="8" t="inlineStr">
        <is>
          <t>Post-Market Monitoring</t>
        </is>
      </c>
      <c r="H410" s="8">
        <f>IF('04_SCOPE_CLASSIFICATION'!B28="","NOT CONFIGURED",IF(OR('04_SCOPE_CLASSIFICATION'!O28="High-risk — Annex III",'04_SCOPE_CLASSIFICATION'!O28="High-risk — Annex I"),IF('04_SCOPE_CLASSIFICATION'!H28="Yes",IF(E410="Parent dossier","REQUIRED — parent dossier",IF(E410="Separate dossier","REQUIRED — separate object",IF(E410="Component-scoped controls","REQUIRED — component-scoped",IF(E410="Shared parent controls","SHARED — parent dossier",IF(E410="Not separately assessed","SCREEN / HANDOFF — confirm parent coverage","NEEDS ASSESSMENT — dossier mode"))))),IF('04_SCOPE_CLASSIFICATION'!I28="Yes","SCREEN / HANDOFF — provider-side evidence required",IF('04_SCOPE_CLASSIFICATION'!H28="Needs assessment","NEEDS ASSESSMENT — provider role","SCREEN / HANDOFF — identify responsible provider"))),IF('04_SCOPE_CLASSIFICATION'!O28="Needs assessment","NEEDS ASSESSMENT","NOT APPLICABLE")))</f>
        <v/>
      </c>
      <c r="I410" s="8" t="inlineStr">
        <is>
          <t>Provider-side high-risk pack; deployer uses handoff/provider evidence.</t>
        </is>
      </c>
      <c r="J410" s="8" t="inlineStr">
        <is>
          <t>Article 72</t>
        </is>
      </c>
      <c r="K410" s="8" t="inlineStr">
        <is>
          <t>AZComply_Post_Market_Monitoring_Control_Workbook_2026-09-04.xlsx</t>
        </is>
      </c>
      <c r="L410" s="131" t="str"/>
      <c r="M410" s="131" t="inlineStr">
        <is>
          <t>Not started</t>
        </is>
      </c>
      <c r="N410" s="131" t="str"/>
      <c r="O410" s="131" t="str"/>
      <c r="P410" s="131" t="n"/>
      <c r="Q410" s="131" t="n"/>
      <c r="R410" s="136">
        <f>IF(B410="","",IF(OR(LEFT(H410,8)="REQUIRED",LEFT(H410,6)="SHARED"),IF(L410="","MISSING — pack instance ID",IF(P410="","MISSING — pack instance reference",IF(OR(H410="REQUIRED — component-scoped",LEFT(H410,6)="SHARED"),IF(Q410="","MISSING — explicit covered-object list",IF(ISNUMBER(SEARCH(B410,Q410)),"COVERED — exact shared/component route","MISSING — object not named in covered-object list")),IF(COUNTIF($L$5:$L$2000,L410)&gt;1,"BLOCK — duplicate instance ID on non-shared route","COVERED — exact route")))),IF(OR(LEFT(H410,18)="SCREEN / HANDOFF",LEFT(H410,11)="CONDITIONAL",LEFT(H410,5)="BLOCK"),"HANDOFF / CONDITIONAL — no instance coverage claim",IF(LEFT(H410,16)="NEEDS ASSESSMENT","NEEDS ASSESSMENT","N/A"))))</f>
        <v/>
      </c>
      <c r="S410" s="136">
        <f>IF(OR(B410="",F410=""),"",B410&amp;"|"&amp;F410)</f>
        <v/>
      </c>
    </row>
    <row r="411">
      <c r="A411" s="8" t="inlineStr">
        <is>
          <t>GR-0407</t>
        </is>
      </c>
      <c r="B411" s="8">
        <f>'04_SCOPE_CLASSIFICATION'!A28</f>
        <v/>
      </c>
      <c r="C411" s="8">
        <f>'04_SCOPE_CLASSIFICATION'!B28</f>
        <v/>
      </c>
      <c r="D411" s="8">
        <f>'04_SCOPE_CLASSIFICATION'!D28</f>
        <v/>
      </c>
      <c r="E411" s="8">
        <f>'04_SCOPE_CLASSIFICATION'!E28</f>
        <v/>
      </c>
      <c r="F411" s="8" t="inlineStr">
        <is>
          <t>AZC-SUP</t>
        </is>
      </c>
      <c r="G411" s="8" t="inlineStr">
        <is>
          <t>AI Supply Chain &amp; Value Chain</t>
        </is>
      </c>
      <c r="H411" s="8">
        <f>IF('04_SCOPE_CLASSIFICATION'!B28="","NOT CONFIGURED",IF('04_SCOPE_CLASSIFICATION'!V28="Required",IF(E411="Parent dossier","REQUIRED — parent dossier",IF(E411="Separate dossier","REQUIRED — separate object",IF(E411="Component-scoped controls","REQUIRED — component-scoped",IF(E411="Shared parent controls","SHARED — parent dossier",IF(E411="Not separately assessed","SCREEN / HANDOFF — confirm parent coverage","NEEDS ASSESSMENT — dossier mode"))))),IF('04_SCOPE_CLASSIFICATION'!V28="Screen / handoff","SCREEN / HANDOFF",IF('04_SCOPE_CLASSIFICATION'!V28="Needs assessment","NEEDS ASSESSMENT","NOT APPLICABLE"))))</f>
        <v/>
      </c>
      <c r="I411" s="8" t="inlineStr">
        <is>
          <t>Articles 22–25/value-chain route.</t>
        </is>
      </c>
      <c r="J411" s="8" t="inlineStr">
        <is>
          <t>Articles 22–25</t>
        </is>
      </c>
      <c r="K411" s="8" t="inlineStr">
        <is>
          <t>AZComply_AI_Supply_Chain_Value_Chain_Control_Workbook_2026-09-05.xlsx</t>
        </is>
      </c>
      <c r="L411" s="131" t="str"/>
      <c r="M411" s="131" t="inlineStr">
        <is>
          <t>Not started</t>
        </is>
      </c>
      <c r="N411" s="131" t="str"/>
      <c r="O411" s="131" t="str"/>
      <c r="P411" s="131" t="n"/>
      <c r="Q411" s="131" t="n"/>
      <c r="R411" s="136">
        <f>IF(B411="","",IF(OR(LEFT(H411,8)="REQUIRED",LEFT(H411,6)="SHARED"),IF(L411="","MISSING — pack instance ID",IF(P411="","MISSING — pack instance reference",IF(OR(H411="REQUIRED — component-scoped",LEFT(H411,6)="SHARED"),IF(Q411="","MISSING — explicit covered-object list",IF(ISNUMBER(SEARCH(B411,Q411)),"COVERED — exact shared/component route","MISSING — object not named in covered-object list")),IF(COUNTIF($L$5:$L$2000,L411)&gt;1,"BLOCK — duplicate instance ID on non-shared route","COVERED — exact route")))),IF(OR(LEFT(H411,18)="SCREEN / HANDOFF",LEFT(H411,11)="CONDITIONAL",LEFT(H411,5)="BLOCK"),"HANDOFF / CONDITIONAL — no instance coverage claim",IF(LEFT(H411,16)="NEEDS ASSESSMENT","NEEDS ASSESSMENT","N/A"))))</f>
        <v/>
      </c>
      <c r="S411" s="136">
        <f>IF(OR(B411="",F411=""),"",B411&amp;"|"&amp;F411)</f>
        <v/>
      </c>
    </row>
    <row r="412">
      <c r="A412" s="8" t="inlineStr">
        <is>
          <t>GR-0408</t>
        </is>
      </c>
      <c r="B412" s="8">
        <f>'04_SCOPE_CLASSIFICATION'!A28</f>
        <v/>
      </c>
      <c r="C412" s="8">
        <f>'04_SCOPE_CLASSIFICATION'!B28</f>
        <v/>
      </c>
      <c r="D412" s="8">
        <f>'04_SCOPE_CLASSIFICATION'!D28</f>
        <v/>
      </c>
      <c r="E412" s="8">
        <f>'04_SCOPE_CLASSIFICATION'!E28</f>
        <v/>
      </c>
      <c r="F412" s="8" t="inlineStr">
        <is>
          <t>AZC-GPAI</t>
        </is>
      </c>
      <c r="G412" s="8" t="inlineStr">
        <is>
          <t>GPAI Model Compliance</t>
        </is>
      </c>
      <c r="H412" s="8">
        <f>IF('04_SCOPE_CLASSIFICATION'!B28="","NOT CONFIGURED",IF(OR('04_SCOPE_CLASSIFICATION'!U28="Ordinary GPAI provider",'04_SCOPE_CLASSIFICATION'!U28="Systemic-risk GPAI provider"),IF('04_SCOPE_CLASSIFICATION'!H28="Yes",IF(E412="Parent dossier","REQUIRED — parent dossier",IF(E412="Separate dossier","REQUIRED — separate object",IF(E412="Component-scoped controls","REQUIRED — component-scoped",IF(E412="Shared parent controls","SHARED — parent dossier",IF(E412="Not separately assessed","SCREEN / HANDOFF — confirm parent coverage","NEEDS ASSESSMENT — dossier mode"))))),"SCREEN / HANDOFF — external GPAI provider obligations"),IF('04_SCOPE_CLASSIFICATION'!U28="GPAI model used / external provider handoff","SCREEN / HANDOFF — model-provider evidence",IF('04_SCOPE_CLASSIFICATION'!U28="Needs assessment","NEEDS ASSESSMENT","NOT APPLICABLE"))))</f>
        <v/>
      </c>
      <c r="I412" s="8" t="inlineStr">
        <is>
          <t>GPAI provider vs downstream handoff.</t>
        </is>
      </c>
      <c r="J412" s="8" t="inlineStr">
        <is>
          <t>Articles 51–55</t>
        </is>
      </c>
      <c r="K412" s="8" t="inlineStr">
        <is>
          <t>AZComply_GPAI_Model_Compliance_Control_Workbook_2026-09-05.xlsx</t>
        </is>
      </c>
      <c r="L412" s="131" t="str"/>
      <c r="M412" s="131" t="inlineStr">
        <is>
          <t>Not started</t>
        </is>
      </c>
      <c r="N412" s="131" t="str"/>
      <c r="O412" s="131" t="str"/>
      <c r="P412" s="131" t="n"/>
      <c r="Q412" s="131" t="n"/>
      <c r="R412" s="136">
        <f>IF(B412="","",IF(OR(LEFT(H412,8)="REQUIRED",LEFT(H412,6)="SHARED"),IF(L412="","MISSING — pack instance ID",IF(P412="","MISSING — pack instance reference",IF(OR(H412="REQUIRED — component-scoped",LEFT(H412,6)="SHARED"),IF(Q412="","MISSING — explicit covered-object list",IF(ISNUMBER(SEARCH(B412,Q412)),"COVERED — exact shared/component route","MISSING — object not named in covered-object list")),IF(COUNTIF($L$5:$L$2000,L412)&gt;1,"BLOCK — duplicate instance ID on non-shared route","COVERED — exact route")))),IF(OR(LEFT(H412,18)="SCREEN / HANDOFF",LEFT(H412,11)="CONDITIONAL",LEFT(H412,5)="BLOCK"),"HANDOFF / CONDITIONAL — no instance coverage claim",IF(LEFT(H412,16)="NEEDS ASSESSMENT","NEEDS ASSESSMENT","N/A"))))</f>
        <v/>
      </c>
      <c r="S412" s="136">
        <f>IF(OR(B412="",F412=""),"",B412&amp;"|"&amp;F412)</f>
        <v/>
      </c>
    </row>
    <row r="413">
      <c r="A413" s="8" t="inlineStr">
        <is>
          <t>GR-0409</t>
        </is>
      </c>
      <c r="B413" s="8">
        <f>'04_SCOPE_CLASSIFICATION'!A29</f>
        <v/>
      </c>
      <c r="C413" s="8">
        <f>'04_SCOPE_CLASSIFICATION'!B29</f>
        <v/>
      </c>
      <c r="D413" s="8">
        <f>'04_SCOPE_CLASSIFICATION'!D29</f>
        <v/>
      </c>
      <c r="E413" s="8">
        <f>'04_SCOPE_CLASSIFICATION'!E29</f>
        <v/>
      </c>
      <c r="F413" s="8" t="inlineStr">
        <is>
          <t>AZC-CLS</t>
        </is>
      </c>
      <c r="G413" s="8" t="inlineStr">
        <is>
          <t>AI System Classification Decision</t>
        </is>
      </c>
      <c r="H413" s="8">
        <f>IF('04_SCOPE_CLASSIFICATION'!B29="","NOT CONFIGURED",IF('04_SCOPE_CLASSIFICATION'!D29="Needs assessment","NEEDS ASSESSMENT — regulatory object status",IF(OR('04_SCOPE_CLASSIFICATION'!D29="Separate AI system",'04_SCOPE_CLASSIFICATION'!D29="GPAI model"),IF(E413="Parent dossier","REQUIRED — parent dossier",IF(E413="Separate dossier","REQUIRED — separate object",IF(E413="Component-scoped controls","REQUIRED — component-scoped",IF(E413="Shared parent controls","SHARED — parent dossier",IF(E413="Not separately assessed","SCREEN / HANDOFF — confirm parent coverage","NEEDS ASSESSMENT — dossier mode"))))),IF('04_SCOPE_CLASSIFICATION'!D29="AI component within parent","SCREEN / HANDOFF — classify component within parent context",IF('04_SCOPE_CLASSIFICATION'!D29="Non-AI component","NOT APPLICABLE","NEEDS ASSESSMENT")))))</f>
        <v/>
      </c>
      <c r="I413" s="8" t="inlineStr">
        <is>
          <t>Classification/scope screen for each material object.</t>
        </is>
      </c>
      <c r="J413" s="8" t="inlineStr">
        <is>
          <t>Art.2/3/5/6; Annex I/III</t>
        </is>
      </c>
      <c r="K413" s="8" t="inlineStr">
        <is>
          <t>AZComply_AI_System_Classification_Decision_Workbook_UPDATED_2026-09-04.xlsx</t>
        </is>
      </c>
      <c r="L413" s="131" t="str"/>
      <c r="M413" s="131" t="inlineStr">
        <is>
          <t>Not started</t>
        </is>
      </c>
      <c r="N413" s="131" t="str"/>
      <c r="O413" s="131" t="str"/>
      <c r="P413" s="131" t="n"/>
      <c r="Q413" s="131" t="n"/>
      <c r="R413" s="136">
        <f>IF(B413="","",IF(OR(LEFT(H413,8)="REQUIRED",LEFT(H413,6)="SHARED"),IF(L413="","MISSING — pack instance ID",IF(P413="","MISSING — pack instance reference",IF(OR(H413="REQUIRED — component-scoped",LEFT(H413,6)="SHARED"),IF(Q413="","MISSING — explicit covered-object list",IF(ISNUMBER(SEARCH(B413,Q413)),"COVERED — exact shared/component route","MISSING — object not named in covered-object list")),IF(COUNTIF($L$5:$L$2000,L413)&gt;1,"BLOCK — duplicate instance ID on non-shared route","COVERED — exact route")))),IF(OR(LEFT(H413,18)="SCREEN / HANDOFF",LEFT(H413,11)="CONDITIONAL",LEFT(H413,5)="BLOCK"),"HANDOFF / CONDITIONAL — no instance coverage claim",IF(LEFT(H413,16)="NEEDS ASSESSMENT","NEEDS ASSESSMENT","N/A"))))</f>
        <v/>
      </c>
      <c r="S413" s="136">
        <f>IF(OR(B413="",F413=""),"",B413&amp;"|"&amp;F413)</f>
        <v/>
      </c>
    </row>
    <row r="414">
      <c r="A414" s="8" t="inlineStr">
        <is>
          <t>GR-0410</t>
        </is>
      </c>
      <c r="B414" s="8">
        <f>'04_SCOPE_CLASSIFICATION'!A29</f>
        <v/>
      </c>
      <c r="C414" s="8">
        <f>'04_SCOPE_CLASSIFICATION'!B29</f>
        <v/>
      </c>
      <c r="D414" s="8">
        <f>'04_SCOPE_CLASSIFICATION'!D29</f>
        <v/>
      </c>
      <c r="E414" s="8">
        <f>'04_SCOPE_CLASSIFICATION'!E29</f>
        <v/>
      </c>
      <c r="F414" s="8" t="inlineStr">
        <is>
          <t>AZC-A5</t>
        </is>
      </c>
      <c r="G414" s="8" t="inlineStr">
        <is>
          <t>Article 5 Prohibited Practices</t>
        </is>
      </c>
      <c r="H414" s="8">
        <f>IF('04_SCOPE_CLASSIFICATION'!B29="","NOT CONFIGURED",IF('04_SCOPE_CLASSIFICATION'!F29="No","NOT APPLICABLE — not AI system",IF('04_SCOPE_CLASSIFICATION'!N29="Needs assessment","NEEDS ASSESSMENT — Article 5 screen",IF(OR('04_SCOPE_CLASSIFICATION'!N29="Potential prohibited-practice route",'04_SCOPE_CLASSIFICATION'!N29="Future Article 5 transition route"),"BLOCK / HANDOFF — Article 5 route",IF('04_SCOPE_CLASSIFICATION'!N29="No current Article 5 trigger","SCREEN COMPLETE — no current trigger","NOT APPLICABLE")))))</f>
        <v/>
      </c>
      <c r="I414" s="8" t="inlineStr">
        <is>
          <t>Article 5 gate; component positive route escalates to parent.</t>
        </is>
      </c>
      <c r="J414" s="8" t="inlineStr">
        <is>
          <t>Article 5</t>
        </is>
      </c>
      <c r="K414" s="8" t="inlineStr">
        <is>
          <t>AZComply_Article5_Prohibited_Practices_Control_Workbook_2026-09-04.xlsx</t>
        </is>
      </c>
      <c r="L414" s="131" t="str"/>
      <c r="M414" s="131" t="inlineStr">
        <is>
          <t>Not started</t>
        </is>
      </c>
      <c r="N414" s="131" t="str"/>
      <c r="O414" s="131" t="str"/>
      <c r="P414" s="131" t="n"/>
      <c r="Q414" s="131" t="n"/>
      <c r="R414" s="136">
        <f>IF(B414="","",IF(OR(LEFT(H414,8)="REQUIRED",LEFT(H414,6)="SHARED"),IF(L414="","MISSING — pack instance ID",IF(P414="","MISSING — pack instance reference",IF(OR(H414="REQUIRED — component-scoped",LEFT(H414,6)="SHARED"),IF(Q414="","MISSING — explicit covered-object list",IF(ISNUMBER(SEARCH(B414,Q414)),"COVERED — exact shared/component route","MISSING — object not named in covered-object list")),IF(COUNTIF($L$5:$L$2000,L414)&gt;1,"BLOCK — duplicate instance ID on non-shared route","COVERED — exact route")))),IF(OR(LEFT(H414,18)="SCREEN / HANDOFF",LEFT(H414,11)="CONDITIONAL",LEFT(H414,5)="BLOCK"),"HANDOFF / CONDITIONAL — no instance coverage claim",IF(LEFT(H414,16)="NEEDS ASSESSMENT","NEEDS ASSESSMENT","N/A"))))</f>
        <v/>
      </c>
      <c r="S414" s="136">
        <f>IF(OR(B414="",F414=""),"",B414&amp;"|"&amp;F414)</f>
        <v/>
      </c>
    </row>
    <row r="415">
      <c r="A415" s="8" t="inlineStr">
        <is>
          <t>GR-0411</t>
        </is>
      </c>
      <c r="B415" s="8">
        <f>'04_SCOPE_CLASSIFICATION'!A29</f>
        <v/>
      </c>
      <c r="C415" s="8">
        <f>'04_SCOPE_CLASSIFICATION'!B29</f>
        <v/>
      </c>
      <c r="D415" s="8">
        <f>'04_SCOPE_CLASSIFICATION'!D29</f>
        <v/>
      </c>
      <c r="E415" s="8">
        <f>'04_SCOPE_CLASSIFICATION'!E29</f>
        <v/>
      </c>
      <c r="F415" s="8" t="inlineStr">
        <is>
          <t>AZC-TRANS</t>
        </is>
      </c>
      <c r="G415" s="8" t="inlineStr">
        <is>
          <t>Transparency &amp; Information</t>
        </is>
      </c>
      <c r="H415" s="8">
        <f>IF('04_SCOPE_CLASSIFICATION'!B29="","NOT CONFIGURED",IF(OR('04_SCOPE_CLASSIFICATION'!R29="Required",AND(OR('04_SCOPE_CLASSIFICATION'!O29="High-risk — Annex III",'04_SCOPE_CLASSIFICATION'!O29="High-risk — Annex I"),'04_SCOPE_CLASSIFICATION'!H29="Yes")),IF(E415="Parent dossier","REQUIRED — parent dossier",IF(E415="Separate dossier","REQUIRED — separate object",IF(E415="Component-scoped controls","REQUIRED — component-scoped",IF(E415="Shared parent controls","SHARED — parent dossier",IF(E415="Not separately assessed","SCREEN / HANDOFF — confirm parent coverage","NEEDS ASSESSMENT — dossier mode"))))),IF(AND(OR('04_SCOPE_CLASSIFICATION'!O29="High-risk — Annex III",'04_SCOPE_CLASSIFICATION'!O29="High-risk — Annex I"),'04_SCOPE_CLASSIFICATION'!I29="Yes",'04_SCOPE_CLASSIFICATION'!H29&lt;&gt;"Yes"),"SCREEN / HANDOFF — obtain provider Article 13 information",IF(OR('04_SCOPE_CLASSIFICATION'!R29="Needs assessment",'04_SCOPE_CLASSIFICATION'!O29="Needs assessment"),"NEEDS ASSESSMENT",IF('04_SCOPE_CLASSIFICATION'!R29="Potential exception / reduced disclosure","CONDITIONAL — exception / reduced disclosure evidence","NOT APPLICABLE")))))</f>
        <v/>
      </c>
      <c r="I415" s="8" t="inlineStr">
        <is>
          <t>Article 13 provider info + Article 50 transparency.</t>
        </is>
      </c>
      <c r="J415" s="8" t="inlineStr">
        <is>
          <t>Articles 13,50</t>
        </is>
      </c>
      <c r="K415" s="8" t="inlineStr">
        <is>
          <t>AZComply_Transparency_Information_Control_Workbook_2026-09-05.xlsx</t>
        </is>
      </c>
      <c r="L415" s="131" t="str"/>
      <c r="M415" s="131" t="inlineStr">
        <is>
          <t>Not started</t>
        </is>
      </c>
      <c r="N415" s="131" t="str"/>
      <c r="O415" s="131" t="str"/>
      <c r="P415" s="131" t="n"/>
      <c r="Q415" s="131" t="n"/>
      <c r="R415" s="136">
        <f>IF(B415="","",IF(OR(LEFT(H415,8)="REQUIRED",LEFT(H415,6)="SHARED"),IF(L415="","MISSING — pack instance ID",IF(P415="","MISSING — pack instance reference",IF(OR(H415="REQUIRED — component-scoped",LEFT(H415,6)="SHARED"),IF(Q415="","MISSING — explicit covered-object list",IF(ISNUMBER(SEARCH(B415,Q415)),"COVERED — exact shared/component route","MISSING — object not named in covered-object list")),IF(COUNTIF($L$5:$L$2000,L415)&gt;1,"BLOCK — duplicate instance ID on non-shared route","COVERED — exact route")))),IF(OR(LEFT(H415,18)="SCREEN / HANDOFF",LEFT(H415,11)="CONDITIONAL",LEFT(H415,5)="BLOCK"),"HANDOFF / CONDITIONAL — no instance coverage claim",IF(LEFT(H415,16)="NEEDS ASSESSMENT","NEEDS ASSESSMENT","N/A"))))</f>
        <v/>
      </c>
      <c r="S415" s="136">
        <f>IF(OR(B415="",F415=""),"",B415&amp;"|"&amp;F415)</f>
        <v/>
      </c>
    </row>
    <row r="416">
      <c r="A416" s="8" t="inlineStr">
        <is>
          <t>GR-0412</t>
        </is>
      </c>
      <c r="B416" s="8">
        <f>'04_SCOPE_CLASSIFICATION'!A29</f>
        <v/>
      </c>
      <c r="C416" s="8">
        <f>'04_SCOPE_CLASSIFICATION'!B29</f>
        <v/>
      </c>
      <c r="D416" s="8">
        <f>'04_SCOPE_CLASSIFICATION'!D29</f>
        <v/>
      </c>
      <c r="E416" s="8">
        <f>'04_SCOPE_CLASSIFICATION'!E29</f>
        <v/>
      </c>
      <c r="F416" s="8" t="inlineStr">
        <is>
          <t>AZC-DEP</t>
        </is>
      </c>
      <c r="G416" s="8" t="inlineStr">
        <is>
          <t>Deployer Obligations</t>
        </is>
      </c>
      <c r="H416" s="8">
        <f>IF('04_SCOPE_CLASSIFICATION'!B29="","NOT CONFIGURED",IF(AND('04_SCOPE_CLASSIFICATION'!I29="Yes",OR('04_SCOPE_CLASSIFICATION'!O29="High-risk — Annex III",'04_SCOPE_CLASSIFICATION'!O29="High-risk — Annex I")),IF(E416="Parent dossier","REQUIRED — parent dossier",IF(E416="Separate dossier","REQUIRED — separate object",IF(E416="Component-scoped controls","REQUIRED — component-scoped",IF(E416="Shared parent controls","SHARED — parent dossier",IF(E416="Not separately assessed","SCREEN / HANDOFF — confirm parent coverage","NEEDS ASSESSMENT — dossier mode"))))),IF(OR('04_SCOPE_CLASSIFICATION'!I29="Needs assessment",'04_SCOPE_CLASSIFICATION'!O29="Needs assessment"),"NEEDS ASSESSMENT","NOT APPLICABLE")))</f>
        <v/>
      </c>
      <c r="I416" s="8" t="inlineStr">
        <is>
          <t>High-risk deployer duties.</t>
        </is>
      </c>
      <c r="J416" s="8" t="inlineStr">
        <is>
          <t>Article 26</t>
        </is>
      </c>
      <c r="K416" s="8" t="inlineStr">
        <is>
          <t>AZComply_Deployer_Obligations_Control_Workbook_2026-09-04.xlsx</t>
        </is>
      </c>
      <c r="L416" s="131" t="str"/>
      <c r="M416" s="131" t="inlineStr">
        <is>
          <t>Not started</t>
        </is>
      </c>
      <c r="N416" s="131" t="str"/>
      <c r="O416" s="131" t="str"/>
      <c r="P416" s="131" t="n"/>
      <c r="Q416" s="131" t="n"/>
      <c r="R416" s="136">
        <f>IF(B416="","",IF(OR(LEFT(H416,8)="REQUIRED",LEFT(H416,6)="SHARED"),IF(L416="","MISSING — pack instance ID",IF(P416="","MISSING — pack instance reference",IF(OR(H416="REQUIRED — component-scoped",LEFT(H416,6)="SHARED"),IF(Q416="","MISSING — explicit covered-object list",IF(ISNUMBER(SEARCH(B416,Q416)),"COVERED — exact shared/component route","MISSING — object not named in covered-object list")),IF(COUNTIF($L$5:$L$2000,L416)&gt;1,"BLOCK — duplicate instance ID on non-shared route","COVERED — exact route")))),IF(OR(LEFT(H416,18)="SCREEN / HANDOFF",LEFT(H416,11)="CONDITIONAL",LEFT(H416,5)="BLOCK"),"HANDOFF / CONDITIONAL — no instance coverage claim",IF(LEFT(H416,16)="NEEDS ASSESSMENT","NEEDS ASSESSMENT","N/A"))))</f>
        <v/>
      </c>
      <c r="S416" s="136">
        <f>IF(OR(B416="",F416=""),"",B416&amp;"|"&amp;F416)</f>
        <v/>
      </c>
    </row>
    <row r="417">
      <c r="A417" s="8" t="inlineStr">
        <is>
          <t>GR-0413</t>
        </is>
      </c>
      <c r="B417" s="8">
        <f>'04_SCOPE_CLASSIFICATION'!A29</f>
        <v/>
      </c>
      <c r="C417" s="8">
        <f>'04_SCOPE_CLASSIFICATION'!B29</f>
        <v/>
      </c>
      <c r="D417" s="8">
        <f>'04_SCOPE_CLASSIFICATION'!D29</f>
        <v/>
      </c>
      <c r="E417" s="8">
        <f>'04_SCOPE_CLASSIFICATION'!E29</f>
        <v/>
      </c>
      <c r="F417" s="8" t="inlineStr">
        <is>
          <t>AZC-HO</t>
        </is>
      </c>
      <c r="G417" s="8" t="inlineStr">
        <is>
          <t>Human Oversight</t>
        </is>
      </c>
      <c r="H417" s="8">
        <f>IF('04_SCOPE_CLASSIFICATION'!B29="","NOT CONFIGURED",IF(AND(OR('04_SCOPE_CLASSIFICATION'!O29="High-risk — Annex III",'04_SCOPE_CLASSIFICATION'!O29="High-risk — Annex I"),OR('04_SCOPE_CLASSIFICATION'!H29="Yes",'04_SCOPE_CLASSIFICATION'!I29="Yes")),IF(E417="Parent dossier","REQUIRED — parent dossier",IF(E417="Separate dossier","REQUIRED — separate object",IF(E417="Component-scoped controls","REQUIRED — component-scoped",IF(E417="Shared parent controls","SHARED — parent dossier",IF(E417="Not separately assessed","SCREEN / HANDOFF — confirm parent coverage","NEEDS ASSESSMENT — dossier mode"))))),IF('04_SCOPE_CLASSIFICATION'!O29="Needs assessment","NEEDS ASSESSMENT","NOT APPLICABLE")))</f>
        <v/>
      </c>
      <c r="I417" s="8" t="inlineStr">
        <is>
          <t>High-risk provider/deployer human oversight.</t>
        </is>
      </c>
      <c r="J417" s="8" t="inlineStr">
        <is>
          <t>Articles 14,26(2)</t>
        </is>
      </c>
      <c r="K417" s="8" t="inlineStr">
        <is>
          <t>AZComply_Human_Oversight_Control_Workbook_2026-09-04.xlsx</t>
        </is>
      </c>
      <c r="L417" s="131" t="str"/>
      <c r="M417" s="131" t="inlineStr">
        <is>
          <t>Not started</t>
        </is>
      </c>
      <c r="N417" s="131" t="str"/>
      <c r="O417" s="131" t="str"/>
      <c r="P417" s="131" t="n"/>
      <c r="Q417" s="131" t="n"/>
      <c r="R417" s="136">
        <f>IF(B417="","",IF(OR(LEFT(H417,8)="REQUIRED",LEFT(H417,6)="SHARED"),IF(L417="","MISSING — pack instance ID",IF(P417="","MISSING — pack instance reference",IF(OR(H417="REQUIRED — component-scoped",LEFT(H417,6)="SHARED"),IF(Q417="","MISSING — explicit covered-object list",IF(ISNUMBER(SEARCH(B417,Q417)),"COVERED — exact shared/component route","MISSING — object not named in covered-object list")),IF(COUNTIF($L$5:$L$2000,L417)&gt;1,"BLOCK — duplicate instance ID on non-shared route","COVERED — exact route")))),IF(OR(LEFT(H417,18)="SCREEN / HANDOFF",LEFT(H417,11)="CONDITIONAL",LEFT(H417,5)="BLOCK"),"HANDOFF / CONDITIONAL — no instance coverage claim",IF(LEFT(H417,16)="NEEDS ASSESSMENT","NEEDS ASSESSMENT","N/A"))))</f>
        <v/>
      </c>
      <c r="S417" s="136">
        <f>IF(OR(B417="",F417=""),"",B417&amp;"|"&amp;F417)</f>
        <v/>
      </c>
    </row>
    <row r="418">
      <c r="A418" s="8" t="inlineStr">
        <is>
          <t>GR-0414</t>
        </is>
      </c>
      <c r="B418" s="8">
        <f>'04_SCOPE_CLASSIFICATION'!A29</f>
        <v/>
      </c>
      <c r="C418" s="8">
        <f>'04_SCOPE_CLASSIFICATION'!B29</f>
        <v/>
      </c>
      <c r="D418" s="8">
        <f>'04_SCOPE_CLASSIFICATION'!D29</f>
        <v/>
      </c>
      <c r="E418" s="8">
        <f>'04_SCOPE_CLASSIFICATION'!E29</f>
        <v/>
      </c>
      <c r="F418" s="8" t="inlineStr">
        <is>
          <t>AZC-RISK</t>
        </is>
      </c>
      <c r="G418" s="8" t="inlineStr">
        <is>
          <t>Risk Management System</t>
        </is>
      </c>
      <c r="H418" s="8">
        <f>IF('04_SCOPE_CLASSIFICATION'!B29="","NOT CONFIGURED",IF(OR('04_SCOPE_CLASSIFICATION'!O29="High-risk — Annex III",'04_SCOPE_CLASSIFICATION'!O29="High-risk — Annex I"),IF('04_SCOPE_CLASSIFICATION'!H29="Yes",IF(E418="Parent dossier","REQUIRED — parent dossier",IF(E418="Separate dossier","REQUIRED — separate object",IF(E418="Component-scoped controls","REQUIRED — component-scoped",IF(E418="Shared parent controls","SHARED — parent dossier",IF(E418="Not separately assessed","SCREEN / HANDOFF — confirm parent coverage","NEEDS ASSESSMENT — dossier mode"))))),IF('04_SCOPE_CLASSIFICATION'!I29="Yes","SCREEN / HANDOFF — provider-side evidence required",IF('04_SCOPE_CLASSIFICATION'!H29="Needs assessment","NEEDS ASSESSMENT — provider role","SCREEN / HANDOFF — identify responsible provider"))),IF('04_SCOPE_CLASSIFICATION'!O29="Needs assessment","NEEDS ASSESSMENT","NOT APPLICABLE")))</f>
        <v/>
      </c>
      <c r="I418" s="8" t="inlineStr">
        <is>
          <t>Provider-side high-risk pack; deployer uses handoff/provider evidence.</t>
        </is>
      </c>
      <c r="J418" s="8" t="inlineStr">
        <is>
          <t>Article 9</t>
        </is>
      </c>
      <c r="K418" s="8" t="inlineStr">
        <is>
          <t>AZComply_Risk_Management_System_Control_Workbook_2026-09-04.xlsx</t>
        </is>
      </c>
      <c r="L418" s="131" t="str"/>
      <c r="M418" s="131" t="inlineStr">
        <is>
          <t>Not started</t>
        </is>
      </c>
      <c r="N418" s="131" t="str"/>
      <c r="O418" s="131" t="str"/>
      <c r="P418" s="131" t="n"/>
      <c r="Q418" s="131" t="n"/>
      <c r="R418" s="136">
        <f>IF(B418="","",IF(OR(LEFT(H418,8)="REQUIRED",LEFT(H418,6)="SHARED"),IF(L418="","MISSING — pack instance ID",IF(P418="","MISSING — pack instance reference",IF(OR(H418="REQUIRED — component-scoped",LEFT(H418,6)="SHARED"),IF(Q418="","MISSING — explicit covered-object list",IF(ISNUMBER(SEARCH(B418,Q418)),"COVERED — exact shared/component route","MISSING — object not named in covered-object list")),IF(COUNTIF($L$5:$L$2000,L418)&gt;1,"BLOCK — duplicate instance ID on non-shared route","COVERED — exact route")))),IF(OR(LEFT(H418,18)="SCREEN / HANDOFF",LEFT(H418,11)="CONDITIONAL",LEFT(H418,5)="BLOCK"),"HANDOFF / CONDITIONAL — no instance coverage claim",IF(LEFT(H418,16)="NEEDS ASSESSMENT","NEEDS ASSESSMENT","N/A"))))</f>
        <v/>
      </c>
      <c r="S418" s="136">
        <f>IF(OR(B418="",F418=""),"",B418&amp;"|"&amp;F418)</f>
        <v/>
      </c>
    </row>
    <row r="419">
      <c r="A419" s="8" t="inlineStr">
        <is>
          <t>GR-0415</t>
        </is>
      </c>
      <c r="B419" s="8">
        <f>'04_SCOPE_CLASSIFICATION'!A29</f>
        <v/>
      </c>
      <c r="C419" s="8">
        <f>'04_SCOPE_CLASSIFICATION'!B29</f>
        <v/>
      </c>
      <c r="D419" s="8">
        <f>'04_SCOPE_CLASSIFICATION'!D29</f>
        <v/>
      </c>
      <c r="E419" s="8">
        <f>'04_SCOPE_CLASSIFICATION'!E29</f>
        <v/>
      </c>
      <c r="F419" s="8" t="inlineStr">
        <is>
          <t>AZC-DATA</t>
        </is>
      </c>
      <c r="G419" s="8" t="inlineStr">
        <is>
          <t>Data Governance</t>
        </is>
      </c>
      <c r="H419" s="8">
        <f>IF('04_SCOPE_CLASSIFICATION'!B29="","NOT CONFIGURED",IF(OR('04_SCOPE_CLASSIFICATION'!O29="High-risk — Annex III",'04_SCOPE_CLASSIFICATION'!O29="High-risk — Annex I"),IF('04_SCOPE_CLASSIFICATION'!H29="Yes",IF(E419="Parent dossier","REQUIRED — parent dossier",IF(E419="Separate dossier","REQUIRED — separate object",IF(E419="Component-scoped controls","REQUIRED — component-scoped",IF(E419="Shared parent controls","SHARED — parent dossier",IF(E419="Not separately assessed","SCREEN / HANDOFF — confirm parent coverage","NEEDS ASSESSMENT — dossier mode"))))),IF('04_SCOPE_CLASSIFICATION'!I29="Yes","SCREEN / HANDOFF — provider-side evidence required",IF('04_SCOPE_CLASSIFICATION'!H29="Needs assessment","NEEDS ASSESSMENT — provider role","SCREEN / HANDOFF — identify responsible provider"))),IF('04_SCOPE_CLASSIFICATION'!O29="Needs assessment","NEEDS ASSESSMENT","NOT APPLICABLE")))</f>
        <v/>
      </c>
      <c r="I419" s="8" t="inlineStr">
        <is>
          <t>Provider-side high-risk pack; deployer uses handoff/provider evidence.</t>
        </is>
      </c>
      <c r="J419" s="8" t="inlineStr">
        <is>
          <t>Article 10</t>
        </is>
      </c>
      <c r="K419" s="8" t="inlineStr">
        <is>
          <t>AZComply_Data_Governance_Control_Workbook_2026-09-04.xlsx</t>
        </is>
      </c>
      <c r="L419" s="131" t="str"/>
      <c r="M419" s="131" t="inlineStr">
        <is>
          <t>Not started</t>
        </is>
      </c>
      <c r="N419" s="131" t="str"/>
      <c r="O419" s="131" t="str"/>
      <c r="P419" s="131" t="n"/>
      <c r="Q419" s="131" t="n"/>
      <c r="R419" s="136">
        <f>IF(B419="","",IF(OR(LEFT(H419,8)="REQUIRED",LEFT(H419,6)="SHARED"),IF(L419="","MISSING — pack instance ID",IF(P419="","MISSING — pack instance reference",IF(OR(H419="REQUIRED — component-scoped",LEFT(H419,6)="SHARED"),IF(Q419="","MISSING — explicit covered-object list",IF(ISNUMBER(SEARCH(B419,Q419)),"COVERED — exact shared/component route","MISSING — object not named in covered-object list")),IF(COUNTIF($L$5:$L$2000,L419)&gt;1,"BLOCK — duplicate instance ID on non-shared route","COVERED — exact route")))),IF(OR(LEFT(H419,18)="SCREEN / HANDOFF",LEFT(H419,11)="CONDITIONAL",LEFT(H419,5)="BLOCK"),"HANDOFF / CONDITIONAL — no instance coverage claim",IF(LEFT(H419,16)="NEEDS ASSESSMENT","NEEDS ASSESSMENT","N/A"))))</f>
        <v/>
      </c>
      <c r="S419" s="136">
        <f>IF(OR(B419="",F419=""),"",B419&amp;"|"&amp;F419)</f>
        <v/>
      </c>
    </row>
    <row r="420">
      <c r="A420" s="8" t="inlineStr">
        <is>
          <t>GR-0416</t>
        </is>
      </c>
      <c r="B420" s="8">
        <f>'04_SCOPE_CLASSIFICATION'!A29</f>
        <v/>
      </c>
      <c r="C420" s="8">
        <f>'04_SCOPE_CLASSIFICATION'!B29</f>
        <v/>
      </c>
      <c r="D420" s="8">
        <f>'04_SCOPE_CLASSIFICATION'!D29</f>
        <v/>
      </c>
      <c r="E420" s="8">
        <f>'04_SCOPE_CLASSIFICATION'!E29</f>
        <v/>
      </c>
      <c r="F420" s="8" t="inlineStr">
        <is>
          <t>AZC-TECH</t>
        </is>
      </c>
      <c r="G420" s="8" t="inlineStr">
        <is>
          <t>Technical Documentation</t>
        </is>
      </c>
      <c r="H420" s="8">
        <f>IF('04_SCOPE_CLASSIFICATION'!B29="","NOT CONFIGURED",IF(OR('04_SCOPE_CLASSIFICATION'!O29="High-risk — Annex III",'04_SCOPE_CLASSIFICATION'!O29="High-risk — Annex I"),IF('04_SCOPE_CLASSIFICATION'!H29="Yes",IF(E420="Parent dossier","REQUIRED — parent dossier",IF(E420="Separate dossier","REQUIRED — separate object",IF(E420="Component-scoped controls","REQUIRED — component-scoped",IF(E420="Shared parent controls","SHARED — parent dossier",IF(E420="Not separately assessed","SCREEN / HANDOFF — confirm parent coverage","NEEDS ASSESSMENT — dossier mode"))))),IF('04_SCOPE_CLASSIFICATION'!I29="Yes","SCREEN / HANDOFF — provider-side evidence required",IF('04_SCOPE_CLASSIFICATION'!H29="Needs assessment","NEEDS ASSESSMENT — provider role","SCREEN / HANDOFF — identify responsible provider"))),IF('04_SCOPE_CLASSIFICATION'!O29="Needs assessment","NEEDS ASSESSMENT","NOT APPLICABLE")))</f>
        <v/>
      </c>
      <c r="I420" s="8" t="inlineStr">
        <is>
          <t>Provider-side high-risk pack; deployer uses handoff/provider evidence.</t>
        </is>
      </c>
      <c r="J420" s="8" t="inlineStr">
        <is>
          <t>Article 11 / Annex IV</t>
        </is>
      </c>
      <c r="K420" s="8" t="inlineStr">
        <is>
          <t>AZComply_Technical_Documentation_Control_Workbook_2026-09-04.xlsx</t>
        </is>
      </c>
      <c r="L420" s="131" t="str"/>
      <c r="M420" s="131" t="inlineStr">
        <is>
          <t>Not started</t>
        </is>
      </c>
      <c r="N420" s="131" t="str"/>
      <c r="O420" s="131" t="str"/>
      <c r="P420" s="131" t="n"/>
      <c r="Q420" s="131" t="n"/>
      <c r="R420" s="136">
        <f>IF(B420="","",IF(OR(LEFT(H420,8)="REQUIRED",LEFT(H420,6)="SHARED"),IF(L420="","MISSING — pack instance ID",IF(P420="","MISSING — pack instance reference",IF(OR(H420="REQUIRED — component-scoped",LEFT(H420,6)="SHARED"),IF(Q420="","MISSING — explicit covered-object list",IF(ISNUMBER(SEARCH(B420,Q420)),"COVERED — exact shared/component route","MISSING — object not named in covered-object list")),IF(COUNTIF($L$5:$L$2000,L420)&gt;1,"BLOCK — duplicate instance ID on non-shared route","COVERED — exact route")))),IF(OR(LEFT(H420,18)="SCREEN / HANDOFF",LEFT(H420,11)="CONDITIONAL",LEFT(H420,5)="BLOCK"),"HANDOFF / CONDITIONAL — no instance coverage claim",IF(LEFT(H420,16)="NEEDS ASSESSMENT","NEEDS ASSESSMENT","N/A"))))</f>
        <v/>
      </c>
      <c r="S420" s="136">
        <f>IF(OR(B420="",F420=""),"",B420&amp;"|"&amp;F420)</f>
        <v/>
      </c>
    </row>
    <row r="421">
      <c r="A421" s="8" t="inlineStr">
        <is>
          <t>GR-0417</t>
        </is>
      </c>
      <c r="B421" s="8">
        <f>'04_SCOPE_CLASSIFICATION'!A29</f>
        <v/>
      </c>
      <c r="C421" s="8">
        <f>'04_SCOPE_CLASSIFICATION'!B29</f>
        <v/>
      </c>
      <c r="D421" s="8">
        <f>'04_SCOPE_CLASSIFICATION'!D29</f>
        <v/>
      </c>
      <c r="E421" s="8">
        <f>'04_SCOPE_CLASSIFICATION'!E29</f>
        <v/>
      </c>
      <c r="F421" s="8" t="inlineStr">
        <is>
          <t>AZC-QMS</t>
        </is>
      </c>
      <c r="G421" s="8" t="inlineStr">
        <is>
          <t>Quality Management System</t>
        </is>
      </c>
      <c r="H421" s="8">
        <f>IF('04_SCOPE_CLASSIFICATION'!B29="","NOT CONFIGURED",IF(OR('04_SCOPE_CLASSIFICATION'!O29="High-risk — Annex III",'04_SCOPE_CLASSIFICATION'!O29="High-risk — Annex I"),IF('04_SCOPE_CLASSIFICATION'!H29="Yes",IF(E421="Parent dossier","REQUIRED — parent dossier",IF(E421="Separate dossier","REQUIRED — separate object",IF(E421="Component-scoped controls","REQUIRED — component-scoped",IF(E421="Shared parent controls","SHARED — parent dossier",IF(E421="Not separately assessed","SCREEN / HANDOFF — confirm parent coverage","NEEDS ASSESSMENT — dossier mode"))))),IF('04_SCOPE_CLASSIFICATION'!I29="Yes","SCREEN / HANDOFF — provider-side evidence required",IF('04_SCOPE_CLASSIFICATION'!H29="Needs assessment","NEEDS ASSESSMENT — provider role","SCREEN / HANDOFF — identify responsible provider"))),IF('04_SCOPE_CLASSIFICATION'!O29="Needs assessment","NEEDS ASSESSMENT","NOT APPLICABLE")))</f>
        <v/>
      </c>
      <c r="I421" s="8" t="inlineStr">
        <is>
          <t>Provider-side high-risk pack; deployer uses handoff/provider evidence.</t>
        </is>
      </c>
      <c r="J421" s="8" t="inlineStr">
        <is>
          <t>Article 17</t>
        </is>
      </c>
      <c r="K421" s="8" t="inlineStr">
        <is>
          <t>AZComply_Quality_Management_System_Control_Workbook_2026-09-04.xlsx</t>
        </is>
      </c>
      <c r="L421" s="131" t="str"/>
      <c r="M421" s="131" t="inlineStr">
        <is>
          <t>Not started</t>
        </is>
      </c>
      <c r="N421" s="131" t="str"/>
      <c r="O421" s="131" t="str"/>
      <c r="P421" s="131" t="n"/>
      <c r="Q421" s="131" t="n"/>
      <c r="R421" s="136">
        <f>IF(B421="","",IF(OR(LEFT(H421,8)="REQUIRED",LEFT(H421,6)="SHARED"),IF(L421="","MISSING — pack instance ID",IF(P421="","MISSING — pack instance reference",IF(OR(H421="REQUIRED — component-scoped",LEFT(H421,6)="SHARED"),IF(Q421="","MISSING — explicit covered-object list",IF(ISNUMBER(SEARCH(B421,Q421)),"COVERED — exact shared/component route","MISSING — object not named in covered-object list")),IF(COUNTIF($L$5:$L$2000,L421)&gt;1,"BLOCK — duplicate instance ID on non-shared route","COVERED — exact route")))),IF(OR(LEFT(H421,18)="SCREEN / HANDOFF",LEFT(H421,11)="CONDITIONAL",LEFT(H421,5)="BLOCK"),"HANDOFF / CONDITIONAL — no instance coverage claim",IF(LEFT(H421,16)="NEEDS ASSESSMENT","NEEDS ASSESSMENT","N/A"))))</f>
        <v/>
      </c>
      <c r="S421" s="136">
        <f>IF(OR(B421="",F421=""),"",B421&amp;"|"&amp;F421)</f>
        <v/>
      </c>
    </row>
    <row r="422">
      <c r="A422" s="8" t="inlineStr">
        <is>
          <t>GR-0418</t>
        </is>
      </c>
      <c r="B422" s="8">
        <f>'04_SCOPE_CLASSIFICATION'!A29</f>
        <v/>
      </c>
      <c r="C422" s="8">
        <f>'04_SCOPE_CLASSIFICATION'!B29</f>
        <v/>
      </c>
      <c r="D422" s="8">
        <f>'04_SCOPE_CLASSIFICATION'!D29</f>
        <v/>
      </c>
      <c r="E422" s="8">
        <f>'04_SCOPE_CLASSIFICATION'!E29</f>
        <v/>
      </c>
      <c r="F422" s="8" t="inlineStr">
        <is>
          <t>AZC-ARS</t>
        </is>
      </c>
      <c r="G422" s="8" t="inlineStr">
        <is>
          <t>Accuracy, Robustness &amp; Cybersecurity</t>
        </is>
      </c>
      <c r="H422" s="8">
        <f>IF('04_SCOPE_CLASSIFICATION'!B29="","NOT CONFIGURED",IF(OR('04_SCOPE_CLASSIFICATION'!O29="High-risk — Annex III",'04_SCOPE_CLASSIFICATION'!O29="High-risk — Annex I"),IF('04_SCOPE_CLASSIFICATION'!H29="Yes",IF(E422="Parent dossier","REQUIRED — parent dossier",IF(E422="Separate dossier","REQUIRED — separate object",IF(E422="Component-scoped controls","REQUIRED — component-scoped",IF(E422="Shared parent controls","SHARED — parent dossier",IF(E422="Not separately assessed","SCREEN / HANDOFF — confirm parent coverage","NEEDS ASSESSMENT — dossier mode"))))),IF('04_SCOPE_CLASSIFICATION'!I29="Yes","SCREEN / HANDOFF — provider-side evidence required",IF('04_SCOPE_CLASSIFICATION'!H29="Needs assessment","NEEDS ASSESSMENT — provider role","SCREEN / HANDOFF — identify responsible provider"))),IF('04_SCOPE_CLASSIFICATION'!O29="Needs assessment","NEEDS ASSESSMENT","NOT APPLICABLE")))</f>
        <v/>
      </c>
      <c r="I422" s="8" t="inlineStr">
        <is>
          <t>Provider-side high-risk pack; deployer uses handoff/provider evidence.</t>
        </is>
      </c>
      <c r="J422" s="8" t="inlineStr">
        <is>
          <t>Article 15</t>
        </is>
      </c>
      <c r="K422" s="8" t="inlineStr">
        <is>
          <t>AZComply_Accuracy_Robustness_Cybersecurity_Control_Workbook_2026-09-04.xlsx</t>
        </is>
      </c>
      <c r="L422" s="131" t="str"/>
      <c r="M422" s="131" t="inlineStr">
        <is>
          <t>Not started</t>
        </is>
      </c>
      <c r="N422" s="131" t="str"/>
      <c r="O422" s="131" t="str"/>
      <c r="P422" s="131" t="n"/>
      <c r="Q422" s="131" t="n"/>
      <c r="R422" s="136">
        <f>IF(B422="","",IF(OR(LEFT(H422,8)="REQUIRED",LEFT(H422,6)="SHARED"),IF(L422="","MISSING — pack instance ID",IF(P422="","MISSING — pack instance reference",IF(OR(H422="REQUIRED — component-scoped",LEFT(H422,6)="SHARED"),IF(Q422="","MISSING — explicit covered-object list",IF(ISNUMBER(SEARCH(B422,Q422)),"COVERED — exact shared/component route","MISSING — object not named in covered-object list")),IF(COUNTIF($L$5:$L$2000,L422)&gt;1,"BLOCK — duplicate instance ID on non-shared route","COVERED — exact route")))),IF(OR(LEFT(H422,18)="SCREEN / HANDOFF",LEFT(H422,11)="CONDITIONAL",LEFT(H422,5)="BLOCK"),"HANDOFF / CONDITIONAL — no instance coverage claim",IF(LEFT(H422,16)="NEEDS ASSESSMENT","NEEDS ASSESSMENT","N/A"))))</f>
        <v/>
      </c>
      <c r="S422" s="136">
        <f>IF(OR(B422="",F422=""),"",B422&amp;"|"&amp;F422)</f>
        <v/>
      </c>
    </row>
    <row r="423">
      <c r="A423" s="8" t="inlineStr">
        <is>
          <t>GR-0419</t>
        </is>
      </c>
      <c r="B423" s="8">
        <f>'04_SCOPE_CLASSIFICATION'!A29</f>
        <v/>
      </c>
      <c r="C423" s="8">
        <f>'04_SCOPE_CLASSIFICATION'!B29</f>
        <v/>
      </c>
      <c r="D423" s="8">
        <f>'04_SCOPE_CLASSIFICATION'!D29</f>
        <v/>
      </c>
      <c r="E423" s="8">
        <f>'04_SCOPE_CLASSIFICATION'!E29</f>
        <v/>
      </c>
      <c r="F423" s="8" t="inlineStr">
        <is>
          <t>AZC-LOG</t>
        </is>
      </c>
      <c r="G423" s="8" t="inlineStr">
        <is>
          <t>Logging &amp; Record-Keeping</t>
        </is>
      </c>
      <c r="H423" s="8">
        <f>IF('04_SCOPE_CLASSIFICATION'!B29="","NOT CONFIGURED",IF(AND(OR('04_SCOPE_CLASSIFICATION'!O29="High-risk — Annex III",'04_SCOPE_CLASSIFICATION'!O29="High-risk — Annex I"),OR('04_SCOPE_CLASSIFICATION'!H29="Yes",'04_SCOPE_CLASSIFICATION'!I29="Yes")),IF(E423="Parent dossier","REQUIRED — parent dossier",IF(E423="Separate dossier","REQUIRED — separate object",IF(E423="Component-scoped controls","REQUIRED — component-scoped",IF(E423="Shared parent controls","SHARED — parent dossier",IF(E423="Not separately assessed","SCREEN / HANDOFF — confirm parent coverage","NEEDS ASSESSMENT — dossier mode"))))),IF('04_SCOPE_CLASSIFICATION'!O29="Needs assessment","NEEDS ASSESSMENT","NOT APPLICABLE")))</f>
        <v/>
      </c>
      <c r="I423" s="8" t="inlineStr">
        <is>
          <t>High-risk logging spans provider/deployer roles.</t>
        </is>
      </c>
      <c r="J423" s="8" t="inlineStr">
        <is>
          <t>Articles 12,19,26</t>
        </is>
      </c>
      <c r="K423" s="8" t="inlineStr">
        <is>
          <t>AZComply_Logging_Record_Keeping_Control_Workbook_2026-09-05.xlsx</t>
        </is>
      </c>
      <c r="L423" s="131" t="str"/>
      <c r="M423" s="131" t="inlineStr">
        <is>
          <t>Not started</t>
        </is>
      </c>
      <c r="N423" s="131" t="str"/>
      <c r="O423" s="131" t="str"/>
      <c r="P423" s="131" t="n"/>
      <c r="Q423" s="131" t="n"/>
      <c r="R423" s="136">
        <f>IF(B423="","",IF(OR(LEFT(H423,8)="REQUIRED",LEFT(H423,6)="SHARED"),IF(L423="","MISSING — pack instance ID",IF(P423="","MISSING — pack instance reference",IF(OR(H423="REQUIRED — component-scoped",LEFT(H423,6)="SHARED"),IF(Q423="","MISSING — explicit covered-object list",IF(ISNUMBER(SEARCH(B423,Q423)),"COVERED — exact shared/component route","MISSING — object not named in covered-object list")),IF(COUNTIF($L$5:$L$2000,L423)&gt;1,"BLOCK — duplicate instance ID on non-shared route","COVERED — exact route")))),IF(OR(LEFT(H423,18)="SCREEN / HANDOFF",LEFT(H423,11)="CONDITIONAL",LEFT(H423,5)="BLOCK"),"HANDOFF / CONDITIONAL — no instance coverage claim",IF(LEFT(H423,16)="NEEDS ASSESSMENT","NEEDS ASSESSMENT","N/A"))))</f>
        <v/>
      </c>
      <c r="S423" s="136">
        <f>IF(OR(B423="",F423=""),"",B423&amp;"|"&amp;F423)</f>
        <v/>
      </c>
    </row>
    <row r="424">
      <c r="A424" s="8" t="inlineStr">
        <is>
          <t>GR-0420</t>
        </is>
      </c>
      <c r="B424" s="8">
        <f>'04_SCOPE_CLASSIFICATION'!A29</f>
        <v/>
      </c>
      <c r="C424" s="8">
        <f>'04_SCOPE_CLASSIFICATION'!B29</f>
        <v/>
      </c>
      <c r="D424" s="8">
        <f>'04_SCOPE_CLASSIFICATION'!D29</f>
        <v/>
      </c>
      <c r="E424" s="8">
        <f>'04_SCOPE_CLASSIFICATION'!E29</f>
        <v/>
      </c>
      <c r="F424" s="8" t="inlineStr">
        <is>
          <t>AZC-TRAIN</t>
        </is>
      </c>
      <c r="G424" s="8" t="inlineStr">
        <is>
          <t>AI Literacy, Training &amp; Competence</t>
        </is>
      </c>
      <c r="H424" s="8">
        <f>IF('04_SCOPE_CLASSIFICATION'!B29="","NOT CONFIGURED",IF('04_SCOPE_CLASSIFICATION'!W29="Required",IF(E424="Parent dossier","REQUIRED — parent dossier",IF(E424="Separate dossier","REQUIRED — separate object",IF(E424="Component-scoped controls","REQUIRED — component-scoped",IF(E424="Shared parent controls","SHARED — parent dossier",IF(E424="Not separately assessed","SCREEN / HANDOFF — confirm parent coverage","NEEDS ASSESSMENT — dossier mode"))))),IF('04_SCOPE_CLASSIFICATION'!W29="Needs assessment","NEEDS ASSESSMENT","NOT APPLICABLE")))</f>
        <v/>
      </c>
      <c r="I424" s="8" t="inlineStr">
        <is>
          <t>Article 4 / high-risk oversight training.</t>
        </is>
      </c>
      <c r="J424" s="8" t="inlineStr">
        <is>
          <t>Articles 4,26(2)</t>
        </is>
      </c>
      <c r="K424" s="8" t="inlineStr">
        <is>
          <t>AZComply_AI_Literacy_Training_Competence_Control_Workbook_2026-09-05.xlsx</t>
        </is>
      </c>
      <c r="L424" s="131" t="str"/>
      <c r="M424" s="131" t="inlineStr">
        <is>
          <t>Not started</t>
        </is>
      </c>
      <c r="N424" s="131" t="str"/>
      <c r="O424" s="131" t="str"/>
      <c r="P424" s="131" t="n"/>
      <c r="Q424" s="131" t="n"/>
      <c r="R424" s="136">
        <f>IF(B424="","",IF(OR(LEFT(H424,8)="REQUIRED",LEFT(H424,6)="SHARED"),IF(L424="","MISSING — pack instance ID",IF(P424="","MISSING — pack instance reference",IF(OR(H424="REQUIRED — component-scoped",LEFT(H424,6)="SHARED"),IF(Q424="","MISSING — explicit covered-object list",IF(ISNUMBER(SEARCH(B424,Q424)),"COVERED — exact shared/component route","MISSING — object not named in covered-object list")),IF(COUNTIF($L$5:$L$2000,L424)&gt;1,"BLOCK — duplicate instance ID on non-shared route","COVERED — exact route")))),IF(OR(LEFT(H424,18)="SCREEN / HANDOFF",LEFT(H424,11)="CONDITIONAL",LEFT(H424,5)="BLOCK"),"HANDOFF / CONDITIONAL — no instance coverage claim",IF(LEFT(H424,16)="NEEDS ASSESSMENT","NEEDS ASSESSMENT","N/A"))))</f>
        <v/>
      </c>
      <c r="S424" s="136">
        <f>IF(OR(B424="",F424=""),"",B424&amp;"|"&amp;F424)</f>
        <v/>
      </c>
    </row>
    <row r="425">
      <c r="A425" s="8" t="inlineStr">
        <is>
          <t>GR-0421</t>
        </is>
      </c>
      <c r="B425" s="8">
        <f>'04_SCOPE_CLASSIFICATION'!A29</f>
        <v/>
      </c>
      <c r="C425" s="8">
        <f>'04_SCOPE_CLASSIFICATION'!B29</f>
        <v/>
      </c>
      <c r="D425" s="8">
        <f>'04_SCOPE_CLASSIFICATION'!D29</f>
        <v/>
      </c>
      <c r="E425" s="8">
        <f>'04_SCOPE_CLASSIFICATION'!E29</f>
        <v/>
      </c>
      <c r="F425" s="8" t="inlineStr">
        <is>
          <t>AZC-FRIA</t>
        </is>
      </c>
      <c r="G425" s="8" t="inlineStr">
        <is>
          <t>Fundamental Rights Impact Assessment</t>
        </is>
      </c>
      <c r="H425" s="8">
        <f>IF('04_SCOPE_CLASSIFICATION'!B29="","NOT CONFIGURED",IF('04_SCOPE_CLASSIFICATION'!S29="Required",IF(E425="Parent dossier","REQUIRED — parent dossier",IF(E425="Separate dossier","REQUIRED — separate object",IF(E425="Component-scoped controls","REQUIRED — component-scoped",IF(E425="Shared parent controls","SHARED — parent dossier",IF(E425="Not separately assessed","SCREEN / HANDOFF — confirm parent coverage","NEEDS ASSESSMENT — dossier mode"))))),IF('04_SCOPE_CLASSIFICATION'!S29="Potentially reusable / exempt route","CONDITIONAL — reuse/exemption review",IF('04_SCOPE_CLASSIFICATION'!S29="Needs assessment","NEEDS ASSESSMENT","NOT APPLICABLE"))))</f>
        <v/>
      </c>
      <c r="I425" s="8" t="inlineStr">
        <is>
          <t>FRIA use/deployer route.</t>
        </is>
      </c>
      <c r="J425" s="8" t="inlineStr">
        <is>
          <t>Article 27 / Art.5(2)</t>
        </is>
      </c>
      <c r="K425" s="8" t="inlineStr">
        <is>
          <t>AZComply_Fundamental_Rights_Impact_Assessment_Control_Workbook_2026-09-05.xlsx</t>
        </is>
      </c>
      <c r="L425" s="131" t="str"/>
      <c r="M425" s="131" t="inlineStr">
        <is>
          <t>Not started</t>
        </is>
      </c>
      <c r="N425" s="131" t="str"/>
      <c r="O425" s="131" t="str"/>
      <c r="P425" s="131" t="n"/>
      <c r="Q425" s="131" t="n"/>
      <c r="R425" s="136">
        <f>IF(B425="","",IF(OR(LEFT(H425,8)="REQUIRED",LEFT(H425,6)="SHARED"),IF(L425="","MISSING — pack instance ID",IF(P425="","MISSING — pack instance reference",IF(OR(H425="REQUIRED — component-scoped",LEFT(H425,6)="SHARED"),IF(Q425="","MISSING — explicit covered-object list",IF(ISNUMBER(SEARCH(B425,Q425)),"COVERED — exact shared/component route","MISSING — object not named in covered-object list")),IF(COUNTIF($L$5:$L$2000,L425)&gt;1,"BLOCK — duplicate instance ID on non-shared route","COVERED — exact route")))),IF(OR(LEFT(H425,18)="SCREEN / HANDOFF",LEFT(H425,11)="CONDITIONAL",LEFT(H425,5)="BLOCK"),"HANDOFF / CONDITIONAL — no instance coverage claim",IF(LEFT(H425,16)="NEEDS ASSESSMENT","NEEDS ASSESSMENT","N/A"))))</f>
        <v/>
      </c>
      <c r="S425" s="136">
        <f>IF(OR(B425="",F425=""),"",B425&amp;"|"&amp;F425)</f>
        <v/>
      </c>
    </row>
    <row r="426">
      <c r="A426" s="8" t="inlineStr">
        <is>
          <t>GR-0422</t>
        </is>
      </c>
      <c r="B426" s="8">
        <f>'04_SCOPE_CLASSIFICATION'!A29</f>
        <v/>
      </c>
      <c r="C426" s="8">
        <f>'04_SCOPE_CLASSIFICATION'!B29</f>
        <v/>
      </c>
      <c r="D426" s="8">
        <f>'04_SCOPE_CLASSIFICATION'!D29</f>
        <v/>
      </c>
      <c r="E426" s="8">
        <f>'04_SCOPE_CLASSIFICATION'!E29</f>
        <v/>
      </c>
      <c r="F426" s="8" t="inlineStr">
        <is>
          <t>AZC-REG</t>
        </is>
      </c>
      <c r="G426" s="8" t="inlineStr">
        <is>
          <t>EU AI Database Registration</t>
        </is>
      </c>
      <c r="H426" s="8">
        <f>IF('04_SCOPE_CLASSIFICATION'!B29="","NOT CONFIGURED",IF(LEFT('04_SCOPE_CLASSIFICATION'!T29,8)="Required",IF(E426="Parent dossier","REQUIRED — parent dossier",IF(E426="Separate dossier","REQUIRED — separate object",IF(E426="Component-scoped controls","REQUIRED — component-scoped",IF(E426="Shared parent controls","SHARED — parent dossier",IF(E426="Not separately assessed","SCREEN / HANDOFF — confirm parent coverage","NEEDS ASSESSMENT — dossier mode"))))),IF('04_SCOPE_CLASSIFICATION'!T29="Needs assessment","NEEDS ASSESSMENT","NOT APPLICABLE")))</f>
        <v/>
      </c>
      <c r="I426" s="8" t="inlineStr">
        <is>
          <t>EU/secure/national registration routing.</t>
        </is>
      </c>
      <c r="J426" s="8" t="inlineStr">
        <is>
          <t>Articles 49,71</t>
        </is>
      </c>
      <c r="K426" s="8" t="inlineStr">
        <is>
          <t>AZComply_EU_AI_Database_Registration_Control_Workbook_2026-09-05.xlsx</t>
        </is>
      </c>
      <c r="L426" s="131" t="str"/>
      <c r="M426" s="131" t="inlineStr">
        <is>
          <t>Not started</t>
        </is>
      </c>
      <c r="N426" s="131" t="str"/>
      <c r="O426" s="131" t="str"/>
      <c r="P426" s="131" t="n"/>
      <c r="Q426" s="131" t="n"/>
      <c r="R426" s="136">
        <f>IF(B426="","",IF(OR(LEFT(H426,8)="REQUIRED",LEFT(H426,6)="SHARED"),IF(L426="","MISSING — pack instance ID",IF(P426="","MISSING — pack instance reference",IF(OR(H426="REQUIRED — component-scoped",LEFT(H426,6)="SHARED"),IF(Q426="","MISSING — explicit covered-object list",IF(ISNUMBER(SEARCH(B426,Q426)),"COVERED — exact shared/component route","MISSING — object not named in covered-object list")),IF(COUNTIF($L$5:$L$2000,L426)&gt;1,"BLOCK — duplicate instance ID on non-shared route","COVERED — exact route")))),IF(OR(LEFT(H426,18)="SCREEN / HANDOFF",LEFT(H426,11)="CONDITIONAL",LEFT(H426,5)="BLOCK"),"HANDOFF / CONDITIONAL — no instance coverage claim",IF(LEFT(H426,16)="NEEDS ASSESSMENT","NEEDS ASSESSMENT","N/A"))))</f>
        <v/>
      </c>
      <c r="S426" s="136">
        <f>IF(OR(B426="",F426=""),"",B426&amp;"|"&amp;F426)</f>
        <v/>
      </c>
    </row>
    <row r="427">
      <c r="A427" s="8" t="inlineStr">
        <is>
          <t>GR-0423</t>
        </is>
      </c>
      <c r="B427" s="8">
        <f>'04_SCOPE_CLASSIFICATION'!A29</f>
        <v/>
      </c>
      <c r="C427" s="8">
        <f>'04_SCOPE_CLASSIFICATION'!B29</f>
        <v/>
      </c>
      <c r="D427" s="8">
        <f>'04_SCOPE_CLASSIFICATION'!D29</f>
        <v/>
      </c>
      <c r="E427" s="8">
        <f>'04_SCOPE_CLASSIFICATION'!E29</f>
        <v/>
      </c>
      <c r="F427" s="8" t="inlineStr">
        <is>
          <t>AZC-PMS</t>
        </is>
      </c>
      <c r="G427" s="8" t="inlineStr">
        <is>
          <t>Post-Market Monitoring</t>
        </is>
      </c>
      <c r="H427" s="8">
        <f>IF('04_SCOPE_CLASSIFICATION'!B29="","NOT CONFIGURED",IF(OR('04_SCOPE_CLASSIFICATION'!O29="High-risk — Annex III",'04_SCOPE_CLASSIFICATION'!O29="High-risk — Annex I"),IF('04_SCOPE_CLASSIFICATION'!H29="Yes",IF(E427="Parent dossier","REQUIRED — parent dossier",IF(E427="Separate dossier","REQUIRED — separate object",IF(E427="Component-scoped controls","REQUIRED — component-scoped",IF(E427="Shared parent controls","SHARED — parent dossier",IF(E427="Not separately assessed","SCREEN / HANDOFF — confirm parent coverage","NEEDS ASSESSMENT — dossier mode"))))),IF('04_SCOPE_CLASSIFICATION'!I29="Yes","SCREEN / HANDOFF — provider-side evidence required",IF('04_SCOPE_CLASSIFICATION'!H29="Needs assessment","NEEDS ASSESSMENT — provider role","SCREEN / HANDOFF — identify responsible provider"))),IF('04_SCOPE_CLASSIFICATION'!O29="Needs assessment","NEEDS ASSESSMENT","NOT APPLICABLE")))</f>
        <v/>
      </c>
      <c r="I427" s="8" t="inlineStr">
        <is>
          <t>Provider-side high-risk pack; deployer uses handoff/provider evidence.</t>
        </is>
      </c>
      <c r="J427" s="8" t="inlineStr">
        <is>
          <t>Article 72</t>
        </is>
      </c>
      <c r="K427" s="8" t="inlineStr">
        <is>
          <t>AZComply_Post_Market_Monitoring_Control_Workbook_2026-09-04.xlsx</t>
        </is>
      </c>
      <c r="L427" s="131" t="str"/>
      <c r="M427" s="131" t="inlineStr">
        <is>
          <t>Not started</t>
        </is>
      </c>
      <c r="N427" s="131" t="str"/>
      <c r="O427" s="131" t="str"/>
      <c r="P427" s="131" t="n"/>
      <c r="Q427" s="131" t="n"/>
      <c r="R427" s="136">
        <f>IF(B427="","",IF(OR(LEFT(H427,8)="REQUIRED",LEFT(H427,6)="SHARED"),IF(L427="","MISSING — pack instance ID",IF(P427="","MISSING — pack instance reference",IF(OR(H427="REQUIRED — component-scoped",LEFT(H427,6)="SHARED"),IF(Q427="","MISSING — explicit covered-object list",IF(ISNUMBER(SEARCH(B427,Q427)),"COVERED — exact shared/component route","MISSING — object not named in covered-object list")),IF(COUNTIF($L$5:$L$2000,L427)&gt;1,"BLOCK — duplicate instance ID on non-shared route","COVERED — exact route")))),IF(OR(LEFT(H427,18)="SCREEN / HANDOFF",LEFT(H427,11)="CONDITIONAL",LEFT(H427,5)="BLOCK"),"HANDOFF / CONDITIONAL — no instance coverage claim",IF(LEFT(H427,16)="NEEDS ASSESSMENT","NEEDS ASSESSMENT","N/A"))))</f>
        <v/>
      </c>
      <c r="S427" s="136">
        <f>IF(OR(B427="",F427=""),"",B427&amp;"|"&amp;F427)</f>
        <v/>
      </c>
    </row>
    <row r="428">
      <c r="A428" s="8" t="inlineStr">
        <is>
          <t>GR-0424</t>
        </is>
      </c>
      <c r="B428" s="8">
        <f>'04_SCOPE_CLASSIFICATION'!A29</f>
        <v/>
      </c>
      <c r="C428" s="8">
        <f>'04_SCOPE_CLASSIFICATION'!B29</f>
        <v/>
      </c>
      <c r="D428" s="8">
        <f>'04_SCOPE_CLASSIFICATION'!D29</f>
        <v/>
      </c>
      <c r="E428" s="8">
        <f>'04_SCOPE_CLASSIFICATION'!E29</f>
        <v/>
      </c>
      <c r="F428" s="8" t="inlineStr">
        <is>
          <t>AZC-SUP</t>
        </is>
      </c>
      <c r="G428" s="8" t="inlineStr">
        <is>
          <t>AI Supply Chain &amp; Value Chain</t>
        </is>
      </c>
      <c r="H428" s="8">
        <f>IF('04_SCOPE_CLASSIFICATION'!B29="","NOT CONFIGURED",IF('04_SCOPE_CLASSIFICATION'!V29="Required",IF(E428="Parent dossier","REQUIRED — parent dossier",IF(E428="Separate dossier","REQUIRED — separate object",IF(E428="Component-scoped controls","REQUIRED — component-scoped",IF(E428="Shared parent controls","SHARED — parent dossier",IF(E428="Not separately assessed","SCREEN / HANDOFF — confirm parent coverage","NEEDS ASSESSMENT — dossier mode"))))),IF('04_SCOPE_CLASSIFICATION'!V29="Screen / handoff","SCREEN / HANDOFF",IF('04_SCOPE_CLASSIFICATION'!V29="Needs assessment","NEEDS ASSESSMENT","NOT APPLICABLE"))))</f>
        <v/>
      </c>
      <c r="I428" s="8" t="inlineStr">
        <is>
          <t>Articles 22–25/value-chain route.</t>
        </is>
      </c>
      <c r="J428" s="8" t="inlineStr">
        <is>
          <t>Articles 22–25</t>
        </is>
      </c>
      <c r="K428" s="8" t="inlineStr">
        <is>
          <t>AZComply_AI_Supply_Chain_Value_Chain_Control_Workbook_2026-09-05.xlsx</t>
        </is>
      </c>
      <c r="L428" s="131" t="str"/>
      <c r="M428" s="131" t="inlineStr">
        <is>
          <t>Not started</t>
        </is>
      </c>
      <c r="N428" s="131" t="str"/>
      <c r="O428" s="131" t="str"/>
      <c r="P428" s="131" t="n"/>
      <c r="Q428" s="131" t="n"/>
      <c r="R428" s="136">
        <f>IF(B428="","",IF(OR(LEFT(H428,8)="REQUIRED",LEFT(H428,6)="SHARED"),IF(L428="","MISSING — pack instance ID",IF(P428="","MISSING — pack instance reference",IF(OR(H428="REQUIRED — component-scoped",LEFT(H428,6)="SHARED"),IF(Q428="","MISSING — explicit covered-object list",IF(ISNUMBER(SEARCH(B428,Q428)),"COVERED — exact shared/component route","MISSING — object not named in covered-object list")),IF(COUNTIF($L$5:$L$2000,L428)&gt;1,"BLOCK — duplicate instance ID on non-shared route","COVERED — exact route")))),IF(OR(LEFT(H428,18)="SCREEN / HANDOFF",LEFT(H428,11)="CONDITIONAL",LEFT(H428,5)="BLOCK"),"HANDOFF / CONDITIONAL — no instance coverage claim",IF(LEFT(H428,16)="NEEDS ASSESSMENT","NEEDS ASSESSMENT","N/A"))))</f>
        <v/>
      </c>
      <c r="S428" s="136">
        <f>IF(OR(B428="",F428=""),"",B428&amp;"|"&amp;F428)</f>
        <v/>
      </c>
    </row>
    <row r="429">
      <c r="A429" s="8" t="inlineStr">
        <is>
          <t>GR-0425</t>
        </is>
      </c>
      <c r="B429" s="8">
        <f>'04_SCOPE_CLASSIFICATION'!A29</f>
        <v/>
      </c>
      <c r="C429" s="8">
        <f>'04_SCOPE_CLASSIFICATION'!B29</f>
        <v/>
      </c>
      <c r="D429" s="8">
        <f>'04_SCOPE_CLASSIFICATION'!D29</f>
        <v/>
      </c>
      <c r="E429" s="8">
        <f>'04_SCOPE_CLASSIFICATION'!E29</f>
        <v/>
      </c>
      <c r="F429" s="8" t="inlineStr">
        <is>
          <t>AZC-GPAI</t>
        </is>
      </c>
      <c r="G429" s="8" t="inlineStr">
        <is>
          <t>GPAI Model Compliance</t>
        </is>
      </c>
      <c r="H429" s="8">
        <f>IF('04_SCOPE_CLASSIFICATION'!B29="","NOT CONFIGURED",IF(OR('04_SCOPE_CLASSIFICATION'!U29="Ordinary GPAI provider",'04_SCOPE_CLASSIFICATION'!U29="Systemic-risk GPAI provider"),IF('04_SCOPE_CLASSIFICATION'!H29="Yes",IF(E429="Parent dossier","REQUIRED — parent dossier",IF(E429="Separate dossier","REQUIRED — separate object",IF(E429="Component-scoped controls","REQUIRED — component-scoped",IF(E429="Shared parent controls","SHARED — parent dossier",IF(E429="Not separately assessed","SCREEN / HANDOFF — confirm parent coverage","NEEDS ASSESSMENT — dossier mode"))))),"SCREEN / HANDOFF — external GPAI provider obligations"),IF('04_SCOPE_CLASSIFICATION'!U29="GPAI model used / external provider handoff","SCREEN / HANDOFF — model-provider evidence",IF('04_SCOPE_CLASSIFICATION'!U29="Needs assessment","NEEDS ASSESSMENT","NOT APPLICABLE"))))</f>
        <v/>
      </c>
      <c r="I429" s="8" t="inlineStr">
        <is>
          <t>GPAI provider vs downstream handoff.</t>
        </is>
      </c>
      <c r="J429" s="8" t="inlineStr">
        <is>
          <t>Articles 51–55</t>
        </is>
      </c>
      <c r="K429" s="8" t="inlineStr">
        <is>
          <t>AZComply_GPAI_Model_Compliance_Control_Workbook_2026-09-05.xlsx</t>
        </is>
      </c>
      <c r="L429" s="131" t="str"/>
      <c r="M429" s="131" t="inlineStr">
        <is>
          <t>Not started</t>
        </is>
      </c>
      <c r="N429" s="131" t="str"/>
      <c r="O429" s="131" t="str"/>
      <c r="P429" s="131" t="n"/>
      <c r="Q429" s="131" t="n"/>
      <c r="R429" s="136">
        <f>IF(B429="","",IF(OR(LEFT(H429,8)="REQUIRED",LEFT(H429,6)="SHARED"),IF(L429="","MISSING — pack instance ID",IF(P429="","MISSING — pack instance reference",IF(OR(H429="REQUIRED — component-scoped",LEFT(H429,6)="SHARED"),IF(Q429="","MISSING — explicit covered-object list",IF(ISNUMBER(SEARCH(B429,Q429)),"COVERED — exact shared/component route","MISSING — object not named in covered-object list")),IF(COUNTIF($L$5:$L$2000,L429)&gt;1,"BLOCK — duplicate instance ID on non-shared route","COVERED — exact route")))),IF(OR(LEFT(H429,18)="SCREEN / HANDOFF",LEFT(H429,11)="CONDITIONAL",LEFT(H429,5)="BLOCK"),"HANDOFF / CONDITIONAL — no instance coverage claim",IF(LEFT(H429,16)="NEEDS ASSESSMENT","NEEDS ASSESSMENT","N/A"))))</f>
        <v/>
      </c>
      <c r="S429" s="136">
        <f>IF(OR(B429="",F429=""),"",B429&amp;"|"&amp;F429)</f>
        <v/>
      </c>
    </row>
    <row r="430">
      <c r="A430" s="8" t="inlineStr">
        <is>
          <t>GR-0426</t>
        </is>
      </c>
      <c r="B430" s="8">
        <f>'04_SCOPE_CLASSIFICATION'!A30</f>
        <v/>
      </c>
      <c r="C430" s="8">
        <f>'04_SCOPE_CLASSIFICATION'!B30</f>
        <v/>
      </c>
      <c r="D430" s="8">
        <f>'04_SCOPE_CLASSIFICATION'!D30</f>
        <v/>
      </c>
      <c r="E430" s="8">
        <f>'04_SCOPE_CLASSIFICATION'!E30</f>
        <v/>
      </c>
      <c r="F430" s="8" t="inlineStr">
        <is>
          <t>AZC-CLS</t>
        </is>
      </c>
      <c r="G430" s="8" t="inlineStr">
        <is>
          <t>AI System Classification Decision</t>
        </is>
      </c>
      <c r="H430" s="8">
        <f>IF('04_SCOPE_CLASSIFICATION'!B30="","NOT CONFIGURED",IF('04_SCOPE_CLASSIFICATION'!D30="Needs assessment","NEEDS ASSESSMENT — regulatory object status",IF(OR('04_SCOPE_CLASSIFICATION'!D30="Separate AI system",'04_SCOPE_CLASSIFICATION'!D30="GPAI model"),IF(E430="Parent dossier","REQUIRED — parent dossier",IF(E430="Separate dossier","REQUIRED — separate object",IF(E430="Component-scoped controls","REQUIRED — component-scoped",IF(E430="Shared parent controls","SHARED — parent dossier",IF(E430="Not separately assessed","SCREEN / HANDOFF — confirm parent coverage","NEEDS ASSESSMENT — dossier mode"))))),IF('04_SCOPE_CLASSIFICATION'!D30="AI component within parent","SCREEN / HANDOFF — classify component within parent context",IF('04_SCOPE_CLASSIFICATION'!D30="Non-AI component","NOT APPLICABLE","NEEDS ASSESSMENT")))))</f>
        <v/>
      </c>
      <c r="I430" s="8" t="inlineStr">
        <is>
          <t>Classification/scope screen for each material object.</t>
        </is>
      </c>
      <c r="J430" s="8" t="inlineStr">
        <is>
          <t>Art.2/3/5/6; Annex I/III</t>
        </is>
      </c>
      <c r="K430" s="8" t="inlineStr">
        <is>
          <t>AZComply_AI_System_Classification_Decision_Workbook_UPDATED_2026-09-04.xlsx</t>
        </is>
      </c>
      <c r="L430" s="131" t="str"/>
      <c r="M430" s="131" t="inlineStr">
        <is>
          <t>Not started</t>
        </is>
      </c>
      <c r="N430" s="131" t="str"/>
      <c r="O430" s="131" t="str"/>
      <c r="P430" s="131" t="n"/>
      <c r="Q430" s="131" t="n"/>
      <c r="R430" s="136">
        <f>IF(B430="","",IF(OR(LEFT(H430,8)="REQUIRED",LEFT(H430,6)="SHARED"),IF(L430="","MISSING — pack instance ID",IF(P430="","MISSING — pack instance reference",IF(OR(H430="REQUIRED — component-scoped",LEFT(H430,6)="SHARED"),IF(Q430="","MISSING — explicit covered-object list",IF(ISNUMBER(SEARCH(B430,Q430)),"COVERED — exact shared/component route","MISSING — object not named in covered-object list")),IF(COUNTIF($L$5:$L$2000,L430)&gt;1,"BLOCK — duplicate instance ID on non-shared route","COVERED — exact route")))),IF(OR(LEFT(H430,18)="SCREEN / HANDOFF",LEFT(H430,11)="CONDITIONAL",LEFT(H430,5)="BLOCK"),"HANDOFF / CONDITIONAL — no instance coverage claim",IF(LEFT(H430,16)="NEEDS ASSESSMENT","NEEDS ASSESSMENT","N/A"))))</f>
        <v/>
      </c>
      <c r="S430" s="136">
        <f>IF(OR(B430="",F430=""),"",B430&amp;"|"&amp;F430)</f>
        <v/>
      </c>
    </row>
    <row r="431">
      <c r="A431" s="8" t="inlineStr">
        <is>
          <t>GR-0427</t>
        </is>
      </c>
      <c r="B431" s="8">
        <f>'04_SCOPE_CLASSIFICATION'!A30</f>
        <v/>
      </c>
      <c r="C431" s="8">
        <f>'04_SCOPE_CLASSIFICATION'!B30</f>
        <v/>
      </c>
      <c r="D431" s="8">
        <f>'04_SCOPE_CLASSIFICATION'!D30</f>
        <v/>
      </c>
      <c r="E431" s="8">
        <f>'04_SCOPE_CLASSIFICATION'!E30</f>
        <v/>
      </c>
      <c r="F431" s="8" t="inlineStr">
        <is>
          <t>AZC-A5</t>
        </is>
      </c>
      <c r="G431" s="8" t="inlineStr">
        <is>
          <t>Article 5 Prohibited Practices</t>
        </is>
      </c>
      <c r="H431" s="8">
        <f>IF('04_SCOPE_CLASSIFICATION'!B30="","NOT CONFIGURED",IF('04_SCOPE_CLASSIFICATION'!F30="No","NOT APPLICABLE — not AI system",IF('04_SCOPE_CLASSIFICATION'!N30="Needs assessment","NEEDS ASSESSMENT — Article 5 screen",IF(OR('04_SCOPE_CLASSIFICATION'!N30="Potential prohibited-practice route",'04_SCOPE_CLASSIFICATION'!N30="Future Article 5 transition route"),"BLOCK / HANDOFF — Article 5 route",IF('04_SCOPE_CLASSIFICATION'!N30="No current Article 5 trigger","SCREEN COMPLETE — no current trigger","NOT APPLICABLE")))))</f>
        <v/>
      </c>
      <c r="I431" s="8" t="inlineStr">
        <is>
          <t>Article 5 gate; component positive route escalates to parent.</t>
        </is>
      </c>
      <c r="J431" s="8" t="inlineStr">
        <is>
          <t>Article 5</t>
        </is>
      </c>
      <c r="K431" s="8" t="inlineStr">
        <is>
          <t>AZComply_Article5_Prohibited_Practices_Control_Workbook_2026-09-04.xlsx</t>
        </is>
      </c>
      <c r="L431" s="131" t="str"/>
      <c r="M431" s="131" t="inlineStr">
        <is>
          <t>Not started</t>
        </is>
      </c>
      <c r="N431" s="131" t="str"/>
      <c r="O431" s="131" t="str"/>
      <c r="P431" s="131" t="n"/>
      <c r="Q431" s="131" t="n"/>
      <c r="R431" s="136">
        <f>IF(B431="","",IF(OR(LEFT(H431,8)="REQUIRED",LEFT(H431,6)="SHARED"),IF(L431="","MISSING — pack instance ID",IF(P431="","MISSING — pack instance reference",IF(OR(H431="REQUIRED — component-scoped",LEFT(H431,6)="SHARED"),IF(Q431="","MISSING — explicit covered-object list",IF(ISNUMBER(SEARCH(B431,Q431)),"COVERED — exact shared/component route","MISSING — object not named in covered-object list")),IF(COUNTIF($L$5:$L$2000,L431)&gt;1,"BLOCK — duplicate instance ID on non-shared route","COVERED — exact route")))),IF(OR(LEFT(H431,18)="SCREEN / HANDOFF",LEFT(H431,11)="CONDITIONAL",LEFT(H431,5)="BLOCK"),"HANDOFF / CONDITIONAL — no instance coverage claim",IF(LEFT(H431,16)="NEEDS ASSESSMENT","NEEDS ASSESSMENT","N/A"))))</f>
        <v/>
      </c>
      <c r="S431" s="136">
        <f>IF(OR(B431="",F431=""),"",B431&amp;"|"&amp;F431)</f>
        <v/>
      </c>
    </row>
    <row r="432">
      <c r="A432" s="8" t="inlineStr">
        <is>
          <t>GR-0428</t>
        </is>
      </c>
      <c r="B432" s="8">
        <f>'04_SCOPE_CLASSIFICATION'!A30</f>
        <v/>
      </c>
      <c r="C432" s="8">
        <f>'04_SCOPE_CLASSIFICATION'!B30</f>
        <v/>
      </c>
      <c r="D432" s="8">
        <f>'04_SCOPE_CLASSIFICATION'!D30</f>
        <v/>
      </c>
      <c r="E432" s="8">
        <f>'04_SCOPE_CLASSIFICATION'!E30</f>
        <v/>
      </c>
      <c r="F432" s="8" t="inlineStr">
        <is>
          <t>AZC-TRANS</t>
        </is>
      </c>
      <c r="G432" s="8" t="inlineStr">
        <is>
          <t>Transparency &amp; Information</t>
        </is>
      </c>
      <c r="H432" s="8">
        <f>IF('04_SCOPE_CLASSIFICATION'!B30="","NOT CONFIGURED",IF(OR('04_SCOPE_CLASSIFICATION'!R30="Required",AND(OR('04_SCOPE_CLASSIFICATION'!O30="High-risk — Annex III",'04_SCOPE_CLASSIFICATION'!O30="High-risk — Annex I"),'04_SCOPE_CLASSIFICATION'!H30="Yes")),IF(E432="Parent dossier","REQUIRED — parent dossier",IF(E432="Separate dossier","REQUIRED — separate object",IF(E432="Component-scoped controls","REQUIRED — component-scoped",IF(E432="Shared parent controls","SHARED — parent dossier",IF(E432="Not separately assessed","SCREEN / HANDOFF — confirm parent coverage","NEEDS ASSESSMENT — dossier mode"))))),IF(AND(OR('04_SCOPE_CLASSIFICATION'!O30="High-risk — Annex III",'04_SCOPE_CLASSIFICATION'!O30="High-risk — Annex I"),'04_SCOPE_CLASSIFICATION'!I30="Yes",'04_SCOPE_CLASSIFICATION'!H30&lt;&gt;"Yes"),"SCREEN / HANDOFF — obtain provider Article 13 information",IF(OR('04_SCOPE_CLASSIFICATION'!R30="Needs assessment",'04_SCOPE_CLASSIFICATION'!O30="Needs assessment"),"NEEDS ASSESSMENT",IF('04_SCOPE_CLASSIFICATION'!R30="Potential exception / reduced disclosure","CONDITIONAL — exception / reduced disclosure evidence","NOT APPLICABLE")))))</f>
        <v/>
      </c>
      <c r="I432" s="8" t="inlineStr">
        <is>
          <t>Article 13 provider info + Article 50 transparency.</t>
        </is>
      </c>
      <c r="J432" s="8" t="inlineStr">
        <is>
          <t>Articles 13,50</t>
        </is>
      </c>
      <c r="K432" s="8" t="inlineStr">
        <is>
          <t>AZComply_Transparency_Information_Control_Workbook_2026-09-05.xlsx</t>
        </is>
      </c>
      <c r="L432" s="131" t="str"/>
      <c r="M432" s="131" t="inlineStr">
        <is>
          <t>Not started</t>
        </is>
      </c>
      <c r="N432" s="131" t="str"/>
      <c r="O432" s="131" t="str"/>
      <c r="P432" s="131" t="n"/>
      <c r="Q432" s="131" t="n"/>
      <c r="R432" s="136">
        <f>IF(B432="","",IF(OR(LEFT(H432,8)="REQUIRED",LEFT(H432,6)="SHARED"),IF(L432="","MISSING — pack instance ID",IF(P432="","MISSING — pack instance reference",IF(OR(H432="REQUIRED — component-scoped",LEFT(H432,6)="SHARED"),IF(Q432="","MISSING — explicit covered-object list",IF(ISNUMBER(SEARCH(B432,Q432)),"COVERED — exact shared/component route","MISSING — object not named in covered-object list")),IF(COUNTIF($L$5:$L$2000,L432)&gt;1,"BLOCK — duplicate instance ID on non-shared route","COVERED — exact route")))),IF(OR(LEFT(H432,18)="SCREEN / HANDOFF",LEFT(H432,11)="CONDITIONAL",LEFT(H432,5)="BLOCK"),"HANDOFF / CONDITIONAL — no instance coverage claim",IF(LEFT(H432,16)="NEEDS ASSESSMENT","NEEDS ASSESSMENT","N/A"))))</f>
        <v/>
      </c>
      <c r="S432" s="136">
        <f>IF(OR(B432="",F432=""),"",B432&amp;"|"&amp;F432)</f>
        <v/>
      </c>
    </row>
    <row r="433">
      <c r="A433" s="8" t="inlineStr">
        <is>
          <t>GR-0429</t>
        </is>
      </c>
      <c r="B433" s="8">
        <f>'04_SCOPE_CLASSIFICATION'!A30</f>
        <v/>
      </c>
      <c r="C433" s="8">
        <f>'04_SCOPE_CLASSIFICATION'!B30</f>
        <v/>
      </c>
      <c r="D433" s="8">
        <f>'04_SCOPE_CLASSIFICATION'!D30</f>
        <v/>
      </c>
      <c r="E433" s="8">
        <f>'04_SCOPE_CLASSIFICATION'!E30</f>
        <v/>
      </c>
      <c r="F433" s="8" t="inlineStr">
        <is>
          <t>AZC-DEP</t>
        </is>
      </c>
      <c r="G433" s="8" t="inlineStr">
        <is>
          <t>Deployer Obligations</t>
        </is>
      </c>
      <c r="H433" s="8">
        <f>IF('04_SCOPE_CLASSIFICATION'!B30="","NOT CONFIGURED",IF(AND('04_SCOPE_CLASSIFICATION'!I30="Yes",OR('04_SCOPE_CLASSIFICATION'!O30="High-risk — Annex III",'04_SCOPE_CLASSIFICATION'!O30="High-risk — Annex I")),IF(E433="Parent dossier","REQUIRED — parent dossier",IF(E433="Separate dossier","REQUIRED — separate object",IF(E433="Component-scoped controls","REQUIRED — component-scoped",IF(E433="Shared parent controls","SHARED — parent dossier",IF(E433="Not separately assessed","SCREEN / HANDOFF — confirm parent coverage","NEEDS ASSESSMENT — dossier mode"))))),IF(OR('04_SCOPE_CLASSIFICATION'!I30="Needs assessment",'04_SCOPE_CLASSIFICATION'!O30="Needs assessment"),"NEEDS ASSESSMENT","NOT APPLICABLE")))</f>
        <v/>
      </c>
      <c r="I433" s="8" t="inlineStr">
        <is>
          <t>High-risk deployer duties.</t>
        </is>
      </c>
      <c r="J433" s="8" t="inlineStr">
        <is>
          <t>Article 26</t>
        </is>
      </c>
      <c r="K433" s="8" t="inlineStr">
        <is>
          <t>AZComply_Deployer_Obligations_Control_Workbook_2026-09-04.xlsx</t>
        </is>
      </c>
      <c r="L433" s="131" t="str"/>
      <c r="M433" s="131" t="inlineStr">
        <is>
          <t>Not started</t>
        </is>
      </c>
      <c r="N433" s="131" t="str"/>
      <c r="O433" s="131" t="str"/>
      <c r="P433" s="131" t="n"/>
      <c r="Q433" s="131" t="n"/>
      <c r="R433" s="136">
        <f>IF(B433="","",IF(OR(LEFT(H433,8)="REQUIRED",LEFT(H433,6)="SHARED"),IF(L433="","MISSING — pack instance ID",IF(P433="","MISSING — pack instance reference",IF(OR(H433="REQUIRED — component-scoped",LEFT(H433,6)="SHARED"),IF(Q433="","MISSING — explicit covered-object list",IF(ISNUMBER(SEARCH(B433,Q433)),"COVERED — exact shared/component route","MISSING — object not named in covered-object list")),IF(COUNTIF($L$5:$L$2000,L433)&gt;1,"BLOCK — duplicate instance ID on non-shared route","COVERED — exact route")))),IF(OR(LEFT(H433,18)="SCREEN / HANDOFF",LEFT(H433,11)="CONDITIONAL",LEFT(H433,5)="BLOCK"),"HANDOFF / CONDITIONAL — no instance coverage claim",IF(LEFT(H433,16)="NEEDS ASSESSMENT","NEEDS ASSESSMENT","N/A"))))</f>
        <v/>
      </c>
      <c r="S433" s="136">
        <f>IF(OR(B433="",F433=""),"",B433&amp;"|"&amp;F433)</f>
        <v/>
      </c>
    </row>
    <row r="434">
      <c r="A434" s="8" t="inlineStr">
        <is>
          <t>GR-0430</t>
        </is>
      </c>
      <c r="B434" s="8">
        <f>'04_SCOPE_CLASSIFICATION'!A30</f>
        <v/>
      </c>
      <c r="C434" s="8">
        <f>'04_SCOPE_CLASSIFICATION'!B30</f>
        <v/>
      </c>
      <c r="D434" s="8">
        <f>'04_SCOPE_CLASSIFICATION'!D30</f>
        <v/>
      </c>
      <c r="E434" s="8">
        <f>'04_SCOPE_CLASSIFICATION'!E30</f>
        <v/>
      </c>
      <c r="F434" s="8" t="inlineStr">
        <is>
          <t>AZC-HO</t>
        </is>
      </c>
      <c r="G434" s="8" t="inlineStr">
        <is>
          <t>Human Oversight</t>
        </is>
      </c>
      <c r="H434" s="8">
        <f>IF('04_SCOPE_CLASSIFICATION'!B30="","NOT CONFIGURED",IF(AND(OR('04_SCOPE_CLASSIFICATION'!O30="High-risk — Annex III",'04_SCOPE_CLASSIFICATION'!O30="High-risk — Annex I"),OR('04_SCOPE_CLASSIFICATION'!H30="Yes",'04_SCOPE_CLASSIFICATION'!I30="Yes")),IF(E434="Parent dossier","REQUIRED — parent dossier",IF(E434="Separate dossier","REQUIRED — separate object",IF(E434="Component-scoped controls","REQUIRED — component-scoped",IF(E434="Shared parent controls","SHARED — parent dossier",IF(E434="Not separately assessed","SCREEN / HANDOFF — confirm parent coverage","NEEDS ASSESSMENT — dossier mode"))))),IF('04_SCOPE_CLASSIFICATION'!O30="Needs assessment","NEEDS ASSESSMENT","NOT APPLICABLE")))</f>
        <v/>
      </c>
      <c r="I434" s="8" t="inlineStr">
        <is>
          <t>High-risk provider/deployer human oversight.</t>
        </is>
      </c>
      <c r="J434" s="8" t="inlineStr">
        <is>
          <t>Articles 14,26(2)</t>
        </is>
      </c>
      <c r="K434" s="8" t="inlineStr">
        <is>
          <t>AZComply_Human_Oversight_Control_Workbook_2026-09-04.xlsx</t>
        </is>
      </c>
      <c r="L434" s="131" t="str"/>
      <c r="M434" s="131" t="inlineStr">
        <is>
          <t>Not started</t>
        </is>
      </c>
      <c r="N434" s="131" t="str"/>
      <c r="O434" s="131" t="str"/>
      <c r="P434" s="131" t="n"/>
      <c r="Q434" s="131" t="n"/>
      <c r="R434" s="136">
        <f>IF(B434="","",IF(OR(LEFT(H434,8)="REQUIRED",LEFT(H434,6)="SHARED"),IF(L434="","MISSING — pack instance ID",IF(P434="","MISSING — pack instance reference",IF(OR(H434="REQUIRED — component-scoped",LEFT(H434,6)="SHARED"),IF(Q434="","MISSING — explicit covered-object list",IF(ISNUMBER(SEARCH(B434,Q434)),"COVERED — exact shared/component route","MISSING — object not named in covered-object list")),IF(COUNTIF($L$5:$L$2000,L434)&gt;1,"BLOCK — duplicate instance ID on non-shared route","COVERED — exact route")))),IF(OR(LEFT(H434,18)="SCREEN / HANDOFF",LEFT(H434,11)="CONDITIONAL",LEFT(H434,5)="BLOCK"),"HANDOFF / CONDITIONAL — no instance coverage claim",IF(LEFT(H434,16)="NEEDS ASSESSMENT","NEEDS ASSESSMENT","N/A"))))</f>
        <v/>
      </c>
      <c r="S434" s="136">
        <f>IF(OR(B434="",F434=""),"",B434&amp;"|"&amp;F434)</f>
        <v/>
      </c>
    </row>
    <row r="435">
      <c r="A435" s="8" t="inlineStr">
        <is>
          <t>GR-0431</t>
        </is>
      </c>
      <c r="B435" s="8">
        <f>'04_SCOPE_CLASSIFICATION'!A30</f>
        <v/>
      </c>
      <c r="C435" s="8">
        <f>'04_SCOPE_CLASSIFICATION'!B30</f>
        <v/>
      </c>
      <c r="D435" s="8">
        <f>'04_SCOPE_CLASSIFICATION'!D30</f>
        <v/>
      </c>
      <c r="E435" s="8">
        <f>'04_SCOPE_CLASSIFICATION'!E30</f>
        <v/>
      </c>
      <c r="F435" s="8" t="inlineStr">
        <is>
          <t>AZC-RISK</t>
        </is>
      </c>
      <c r="G435" s="8" t="inlineStr">
        <is>
          <t>Risk Management System</t>
        </is>
      </c>
      <c r="H435" s="8">
        <f>IF('04_SCOPE_CLASSIFICATION'!B30="","NOT CONFIGURED",IF(OR('04_SCOPE_CLASSIFICATION'!O30="High-risk — Annex III",'04_SCOPE_CLASSIFICATION'!O30="High-risk — Annex I"),IF('04_SCOPE_CLASSIFICATION'!H30="Yes",IF(E435="Parent dossier","REQUIRED — parent dossier",IF(E435="Separate dossier","REQUIRED — separate object",IF(E435="Component-scoped controls","REQUIRED — component-scoped",IF(E435="Shared parent controls","SHARED — parent dossier",IF(E435="Not separately assessed","SCREEN / HANDOFF — confirm parent coverage","NEEDS ASSESSMENT — dossier mode"))))),IF('04_SCOPE_CLASSIFICATION'!I30="Yes","SCREEN / HANDOFF — provider-side evidence required",IF('04_SCOPE_CLASSIFICATION'!H30="Needs assessment","NEEDS ASSESSMENT — provider role","SCREEN / HANDOFF — identify responsible provider"))),IF('04_SCOPE_CLASSIFICATION'!O30="Needs assessment","NEEDS ASSESSMENT","NOT APPLICABLE")))</f>
        <v/>
      </c>
      <c r="I435" s="8" t="inlineStr">
        <is>
          <t>Provider-side high-risk pack; deployer uses handoff/provider evidence.</t>
        </is>
      </c>
      <c r="J435" s="8" t="inlineStr">
        <is>
          <t>Article 9</t>
        </is>
      </c>
      <c r="K435" s="8" t="inlineStr">
        <is>
          <t>AZComply_Risk_Management_System_Control_Workbook_2026-09-04.xlsx</t>
        </is>
      </c>
      <c r="L435" s="131" t="str"/>
      <c r="M435" s="131" t="inlineStr">
        <is>
          <t>Not started</t>
        </is>
      </c>
      <c r="N435" s="131" t="str"/>
      <c r="O435" s="131" t="str"/>
      <c r="P435" s="131" t="n"/>
      <c r="Q435" s="131" t="n"/>
      <c r="R435" s="136">
        <f>IF(B435="","",IF(OR(LEFT(H435,8)="REQUIRED",LEFT(H435,6)="SHARED"),IF(L435="","MISSING — pack instance ID",IF(P435="","MISSING — pack instance reference",IF(OR(H435="REQUIRED — component-scoped",LEFT(H435,6)="SHARED"),IF(Q435="","MISSING — explicit covered-object list",IF(ISNUMBER(SEARCH(B435,Q435)),"COVERED — exact shared/component route","MISSING — object not named in covered-object list")),IF(COUNTIF($L$5:$L$2000,L435)&gt;1,"BLOCK — duplicate instance ID on non-shared route","COVERED — exact route")))),IF(OR(LEFT(H435,18)="SCREEN / HANDOFF",LEFT(H435,11)="CONDITIONAL",LEFT(H435,5)="BLOCK"),"HANDOFF / CONDITIONAL — no instance coverage claim",IF(LEFT(H435,16)="NEEDS ASSESSMENT","NEEDS ASSESSMENT","N/A"))))</f>
        <v/>
      </c>
      <c r="S435" s="136">
        <f>IF(OR(B435="",F435=""),"",B435&amp;"|"&amp;F435)</f>
        <v/>
      </c>
    </row>
    <row r="436">
      <c r="A436" s="8" t="inlineStr">
        <is>
          <t>GR-0432</t>
        </is>
      </c>
      <c r="B436" s="8">
        <f>'04_SCOPE_CLASSIFICATION'!A30</f>
        <v/>
      </c>
      <c r="C436" s="8">
        <f>'04_SCOPE_CLASSIFICATION'!B30</f>
        <v/>
      </c>
      <c r="D436" s="8">
        <f>'04_SCOPE_CLASSIFICATION'!D30</f>
        <v/>
      </c>
      <c r="E436" s="8">
        <f>'04_SCOPE_CLASSIFICATION'!E30</f>
        <v/>
      </c>
      <c r="F436" s="8" t="inlineStr">
        <is>
          <t>AZC-DATA</t>
        </is>
      </c>
      <c r="G436" s="8" t="inlineStr">
        <is>
          <t>Data Governance</t>
        </is>
      </c>
      <c r="H436" s="8">
        <f>IF('04_SCOPE_CLASSIFICATION'!B30="","NOT CONFIGURED",IF(OR('04_SCOPE_CLASSIFICATION'!O30="High-risk — Annex III",'04_SCOPE_CLASSIFICATION'!O30="High-risk — Annex I"),IF('04_SCOPE_CLASSIFICATION'!H30="Yes",IF(E436="Parent dossier","REQUIRED — parent dossier",IF(E436="Separate dossier","REQUIRED — separate object",IF(E436="Component-scoped controls","REQUIRED — component-scoped",IF(E436="Shared parent controls","SHARED — parent dossier",IF(E436="Not separately assessed","SCREEN / HANDOFF — confirm parent coverage","NEEDS ASSESSMENT — dossier mode"))))),IF('04_SCOPE_CLASSIFICATION'!I30="Yes","SCREEN / HANDOFF — provider-side evidence required",IF('04_SCOPE_CLASSIFICATION'!H30="Needs assessment","NEEDS ASSESSMENT — provider role","SCREEN / HANDOFF — identify responsible provider"))),IF('04_SCOPE_CLASSIFICATION'!O30="Needs assessment","NEEDS ASSESSMENT","NOT APPLICABLE")))</f>
        <v/>
      </c>
      <c r="I436" s="8" t="inlineStr">
        <is>
          <t>Provider-side high-risk pack; deployer uses handoff/provider evidence.</t>
        </is>
      </c>
      <c r="J436" s="8" t="inlineStr">
        <is>
          <t>Article 10</t>
        </is>
      </c>
      <c r="K436" s="8" t="inlineStr">
        <is>
          <t>AZComply_Data_Governance_Control_Workbook_2026-09-04.xlsx</t>
        </is>
      </c>
      <c r="L436" s="131" t="str"/>
      <c r="M436" s="131" t="inlineStr">
        <is>
          <t>Not started</t>
        </is>
      </c>
      <c r="N436" s="131" t="str"/>
      <c r="O436" s="131" t="str"/>
      <c r="P436" s="131" t="n"/>
      <c r="Q436" s="131" t="n"/>
      <c r="R436" s="136">
        <f>IF(B436="","",IF(OR(LEFT(H436,8)="REQUIRED",LEFT(H436,6)="SHARED"),IF(L436="","MISSING — pack instance ID",IF(P436="","MISSING — pack instance reference",IF(OR(H436="REQUIRED — component-scoped",LEFT(H436,6)="SHARED"),IF(Q436="","MISSING — explicit covered-object list",IF(ISNUMBER(SEARCH(B436,Q436)),"COVERED — exact shared/component route","MISSING — object not named in covered-object list")),IF(COUNTIF($L$5:$L$2000,L436)&gt;1,"BLOCK — duplicate instance ID on non-shared route","COVERED — exact route")))),IF(OR(LEFT(H436,18)="SCREEN / HANDOFF",LEFT(H436,11)="CONDITIONAL",LEFT(H436,5)="BLOCK"),"HANDOFF / CONDITIONAL — no instance coverage claim",IF(LEFT(H436,16)="NEEDS ASSESSMENT","NEEDS ASSESSMENT","N/A"))))</f>
        <v/>
      </c>
      <c r="S436" s="136">
        <f>IF(OR(B436="",F436=""),"",B436&amp;"|"&amp;F436)</f>
        <v/>
      </c>
    </row>
    <row r="437">
      <c r="A437" s="8" t="inlineStr">
        <is>
          <t>GR-0433</t>
        </is>
      </c>
      <c r="B437" s="8">
        <f>'04_SCOPE_CLASSIFICATION'!A30</f>
        <v/>
      </c>
      <c r="C437" s="8">
        <f>'04_SCOPE_CLASSIFICATION'!B30</f>
        <v/>
      </c>
      <c r="D437" s="8">
        <f>'04_SCOPE_CLASSIFICATION'!D30</f>
        <v/>
      </c>
      <c r="E437" s="8">
        <f>'04_SCOPE_CLASSIFICATION'!E30</f>
        <v/>
      </c>
      <c r="F437" s="8" t="inlineStr">
        <is>
          <t>AZC-TECH</t>
        </is>
      </c>
      <c r="G437" s="8" t="inlineStr">
        <is>
          <t>Technical Documentation</t>
        </is>
      </c>
      <c r="H437" s="8">
        <f>IF('04_SCOPE_CLASSIFICATION'!B30="","NOT CONFIGURED",IF(OR('04_SCOPE_CLASSIFICATION'!O30="High-risk — Annex III",'04_SCOPE_CLASSIFICATION'!O30="High-risk — Annex I"),IF('04_SCOPE_CLASSIFICATION'!H30="Yes",IF(E437="Parent dossier","REQUIRED — parent dossier",IF(E437="Separate dossier","REQUIRED — separate object",IF(E437="Component-scoped controls","REQUIRED — component-scoped",IF(E437="Shared parent controls","SHARED — parent dossier",IF(E437="Not separately assessed","SCREEN / HANDOFF — confirm parent coverage","NEEDS ASSESSMENT — dossier mode"))))),IF('04_SCOPE_CLASSIFICATION'!I30="Yes","SCREEN / HANDOFF — provider-side evidence required",IF('04_SCOPE_CLASSIFICATION'!H30="Needs assessment","NEEDS ASSESSMENT — provider role","SCREEN / HANDOFF — identify responsible provider"))),IF('04_SCOPE_CLASSIFICATION'!O30="Needs assessment","NEEDS ASSESSMENT","NOT APPLICABLE")))</f>
        <v/>
      </c>
      <c r="I437" s="8" t="inlineStr">
        <is>
          <t>Provider-side high-risk pack; deployer uses handoff/provider evidence.</t>
        </is>
      </c>
      <c r="J437" s="8" t="inlineStr">
        <is>
          <t>Article 11 / Annex IV</t>
        </is>
      </c>
      <c r="K437" s="8" t="inlineStr">
        <is>
          <t>AZComply_Technical_Documentation_Control_Workbook_2026-09-04.xlsx</t>
        </is>
      </c>
      <c r="L437" s="131" t="str"/>
      <c r="M437" s="131" t="inlineStr">
        <is>
          <t>Not started</t>
        </is>
      </c>
      <c r="N437" s="131" t="str"/>
      <c r="O437" s="131" t="str"/>
      <c r="P437" s="131" t="n"/>
      <c r="Q437" s="131" t="n"/>
      <c r="R437" s="136">
        <f>IF(B437="","",IF(OR(LEFT(H437,8)="REQUIRED",LEFT(H437,6)="SHARED"),IF(L437="","MISSING — pack instance ID",IF(P437="","MISSING — pack instance reference",IF(OR(H437="REQUIRED — component-scoped",LEFT(H437,6)="SHARED"),IF(Q437="","MISSING — explicit covered-object list",IF(ISNUMBER(SEARCH(B437,Q437)),"COVERED — exact shared/component route","MISSING — object not named in covered-object list")),IF(COUNTIF($L$5:$L$2000,L437)&gt;1,"BLOCK — duplicate instance ID on non-shared route","COVERED — exact route")))),IF(OR(LEFT(H437,18)="SCREEN / HANDOFF",LEFT(H437,11)="CONDITIONAL",LEFT(H437,5)="BLOCK"),"HANDOFF / CONDITIONAL — no instance coverage claim",IF(LEFT(H437,16)="NEEDS ASSESSMENT","NEEDS ASSESSMENT","N/A"))))</f>
        <v/>
      </c>
      <c r="S437" s="136">
        <f>IF(OR(B437="",F437=""),"",B437&amp;"|"&amp;F437)</f>
        <v/>
      </c>
    </row>
    <row r="438">
      <c r="A438" s="8" t="inlineStr">
        <is>
          <t>GR-0434</t>
        </is>
      </c>
      <c r="B438" s="8">
        <f>'04_SCOPE_CLASSIFICATION'!A30</f>
        <v/>
      </c>
      <c r="C438" s="8">
        <f>'04_SCOPE_CLASSIFICATION'!B30</f>
        <v/>
      </c>
      <c r="D438" s="8">
        <f>'04_SCOPE_CLASSIFICATION'!D30</f>
        <v/>
      </c>
      <c r="E438" s="8">
        <f>'04_SCOPE_CLASSIFICATION'!E30</f>
        <v/>
      </c>
      <c r="F438" s="8" t="inlineStr">
        <is>
          <t>AZC-QMS</t>
        </is>
      </c>
      <c r="G438" s="8" t="inlineStr">
        <is>
          <t>Quality Management System</t>
        </is>
      </c>
      <c r="H438" s="8">
        <f>IF('04_SCOPE_CLASSIFICATION'!B30="","NOT CONFIGURED",IF(OR('04_SCOPE_CLASSIFICATION'!O30="High-risk — Annex III",'04_SCOPE_CLASSIFICATION'!O30="High-risk — Annex I"),IF('04_SCOPE_CLASSIFICATION'!H30="Yes",IF(E438="Parent dossier","REQUIRED — parent dossier",IF(E438="Separate dossier","REQUIRED — separate object",IF(E438="Component-scoped controls","REQUIRED — component-scoped",IF(E438="Shared parent controls","SHARED — parent dossier",IF(E438="Not separately assessed","SCREEN / HANDOFF — confirm parent coverage","NEEDS ASSESSMENT — dossier mode"))))),IF('04_SCOPE_CLASSIFICATION'!I30="Yes","SCREEN / HANDOFF — provider-side evidence required",IF('04_SCOPE_CLASSIFICATION'!H30="Needs assessment","NEEDS ASSESSMENT — provider role","SCREEN / HANDOFF — identify responsible provider"))),IF('04_SCOPE_CLASSIFICATION'!O30="Needs assessment","NEEDS ASSESSMENT","NOT APPLICABLE")))</f>
        <v/>
      </c>
      <c r="I438" s="8" t="inlineStr">
        <is>
          <t>Provider-side high-risk pack; deployer uses handoff/provider evidence.</t>
        </is>
      </c>
      <c r="J438" s="8" t="inlineStr">
        <is>
          <t>Article 17</t>
        </is>
      </c>
      <c r="K438" s="8" t="inlineStr">
        <is>
          <t>AZComply_Quality_Management_System_Control_Workbook_2026-09-04.xlsx</t>
        </is>
      </c>
      <c r="L438" s="131" t="str"/>
      <c r="M438" s="131" t="inlineStr">
        <is>
          <t>Not started</t>
        </is>
      </c>
      <c r="N438" s="131" t="str"/>
      <c r="O438" s="131" t="str"/>
      <c r="P438" s="131" t="n"/>
      <c r="Q438" s="131" t="n"/>
      <c r="R438" s="136">
        <f>IF(B438="","",IF(OR(LEFT(H438,8)="REQUIRED",LEFT(H438,6)="SHARED"),IF(L438="","MISSING — pack instance ID",IF(P438="","MISSING — pack instance reference",IF(OR(H438="REQUIRED — component-scoped",LEFT(H438,6)="SHARED"),IF(Q438="","MISSING — explicit covered-object list",IF(ISNUMBER(SEARCH(B438,Q438)),"COVERED — exact shared/component route","MISSING — object not named in covered-object list")),IF(COUNTIF($L$5:$L$2000,L438)&gt;1,"BLOCK — duplicate instance ID on non-shared route","COVERED — exact route")))),IF(OR(LEFT(H438,18)="SCREEN / HANDOFF",LEFT(H438,11)="CONDITIONAL",LEFT(H438,5)="BLOCK"),"HANDOFF / CONDITIONAL — no instance coverage claim",IF(LEFT(H438,16)="NEEDS ASSESSMENT","NEEDS ASSESSMENT","N/A"))))</f>
        <v/>
      </c>
      <c r="S438" s="136">
        <f>IF(OR(B438="",F438=""),"",B438&amp;"|"&amp;F438)</f>
        <v/>
      </c>
    </row>
    <row r="439">
      <c r="A439" s="8" t="inlineStr">
        <is>
          <t>GR-0435</t>
        </is>
      </c>
      <c r="B439" s="8">
        <f>'04_SCOPE_CLASSIFICATION'!A30</f>
        <v/>
      </c>
      <c r="C439" s="8">
        <f>'04_SCOPE_CLASSIFICATION'!B30</f>
        <v/>
      </c>
      <c r="D439" s="8">
        <f>'04_SCOPE_CLASSIFICATION'!D30</f>
        <v/>
      </c>
      <c r="E439" s="8">
        <f>'04_SCOPE_CLASSIFICATION'!E30</f>
        <v/>
      </c>
      <c r="F439" s="8" t="inlineStr">
        <is>
          <t>AZC-ARS</t>
        </is>
      </c>
      <c r="G439" s="8" t="inlineStr">
        <is>
          <t>Accuracy, Robustness &amp; Cybersecurity</t>
        </is>
      </c>
      <c r="H439" s="8">
        <f>IF('04_SCOPE_CLASSIFICATION'!B30="","NOT CONFIGURED",IF(OR('04_SCOPE_CLASSIFICATION'!O30="High-risk — Annex III",'04_SCOPE_CLASSIFICATION'!O30="High-risk — Annex I"),IF('04_SCOPE_CLASSIFICATION'!H30="Yes",IF(E439="Parent dossier","REQUIRED — parent dossier",IF(E439="Separate dossier","REQUIRED — separate object",IF(E439="Component-scoped controls","REQUIRED — component-scoped",IF(E439="Shared parent controls","SHARED — parent dossier",IF(E439="Not separately assessed","SCREEN / HANDOFF — confirm parent coverage","NEEDS ASSESSMENT — dossier mode"))))),IF('04_SCOPE_CLASSIFICATION'!I30="Yes","SCREEN / HANDOFF — provider-side evidence required",IF('04_SCOPE_CLASSIFICATION'!H30="Needs assessment","NEEDS ASSESSMENT — provider role","SCREEN / HANDOFF — identify responsible provider"))),IF('04_SCOPE_CLASSIFICATION'!O30="Needs assessment","NEEDS ASSESSMENT","NOT APPLICABLE")))</f>
        <v/>
      </c>
      <c r="I439" s="8" t="inlineStr">
        <is>
          <t>Provider-side high-risk pack; deployer uses handoff/provider evidence.</t>
        </is>
      </c>
      <c r="J439" s="8" t="inlineStr">
        <is>
          <t>Article 15</t>
        </is>
      </c>
      <c r="K439" s="8" t="inlineStr">
        <is>
          <t>AZComply_Accuracy_Robustness_Cybersecurity_Control_Workbook_2026-09-04.xlsx</t>
        </is>
      </c>
      <c r="L439" s="131" t="str"/>
      <c r="M439" s="131" t="inlineStr">
        <is>
          <t>Not started</t>
        </is>
      </c>
      <c r="N439" s="131" t="str"/>
      <c r="O439" s="131" t="str"/>
      <c r="P439" s="131" t="n"/>
      <c r="Q439" s="131" t="n"/>
      <c r="R439" s="136">
        <f>IF(B439="","",IF(OR(LEFT(H439,8)="REQUIRED",LEFT(H439,6)="SHARED"),IF(L439="","MISSING — pack instance ID",IF(P439="","MISSING — pack instance reference",IF(OR(H439="REQUIRED — component-scoped",LEFT(H439,6)="SHARED"),IF(Q439="","MISSING — explicit covered-object list",IF(ISNUMBER(SEARCH(B439,Q439)),"COVERED — exact shared/component route","MISSING — object not named in covered-object list")),IF(COUNTIF($L$5:$L$2000,L439)&gt;1,"BLOCK — duplicate instance ID on non-shared route","COVERED — exact route")))),IF(OR(LEFT(H439,18)="SCREEN / HANDOFF",LEFT(H439,11)="CONDITIONAL",LEFT(H439,5)="BLOCK"),"HANDOFF / CONDITIONAL — no instance coverage claim",IF(LEFT(H439,16)="NEEDS ASSESSMENT","NEEDS ASSESSMENT","N/A"))))</f>
        <v/>
      </c>
      <c r="S439" s="136">
        <f>IF(OR(B439="",F439=""),"",B439&amp;"|"&amp;F439)</f>
        <v/>
      </c>
    </row>
    <row r="440">
      <c r="A440" s="8" t="inlineStr">
        <is>
          <t>GR-0436</t>
        </is>
      </c>
      <c r="B440" s="8">
        <f>'04_SCOPE_CLASSIFICATION'!A30</f>
        <v/>
      </c>
      <c r="C440" s="8">
        <f>'04_SCOPE_CLASSIFICATION'!B30</f>
        <v/>
      </c>
      <c r="D440" s="8">
        <f>'04_SCOPE_CLASSIFICATION'!D30</f>
        <v/>
      </c>
      <c r="E440" s="8">
        <f>'04_SCOPE_CLASSIFICATION'!E30</f>
        <v/>
      </c>
      <c r="F440" s="8" t="inlineStr">
        <is>
          <t>AZC-LOG</t>
        </is>
      </c>
      <c r="G440" s="8" t="inlineStr">
        <is>
          <t>Logging &amp; Record-Keeping</t>
        </is>
      </c>
      <c r="H440" s="8">
        <f>IF('04_SCOPE_CLASSIFICATION'!B30="","NOT CONFIGURED",IF(AND(OR('04_SCOPE_CLASSIFICATION'!O30="High-risk — Annex III",'04_SCOPE_CLASSIFICATION'!O30="High-risk — Annex I"),OR('04_SCOPE_CLASSIFICATION'!H30="Yes",'04_SCOPE_CLASSIFICATION'!I30="Yes")),IF(E440="Parent dossier","REQUIRED — parent dossier",IF(E440="Separate dossier","REQUIRED — separate object",IF(E440="Component-scoped controls","REQUIRED — component-scoped",IF(E440="Shared parent controls","SHARED — parent dossier",IF(E440="Not separately assessed","SCREEN / HANDOFF — confirm parent coverage","NEEDS ASSESSMENT — dossier mode"))))),IF('04_SCOPE_CLASSIFICATION'!O30="Needs assessment","NEEDS ASSESSMENT","NOT APPLICABLE")))</f>
        <v/>
      </c>
      <c r="I440" s="8" t="inlineStr">
        <is>
          <t>High-risk logging spans provider/deployer roles.</t>
        </is>
      </c>
      <c r="J440" s="8" t="inlineStr">
        <is>
          <t>Articles 12,19,26</t>
        </is>
      </c>
      <c r="K440" s="8" t="inlineStr">
        <is>
          <t>AZComply_Logging_Record_Keeping_Control_Workbook_2026-09-05.xlsx</t>
        </is>
      </c>
      <c r="L440" s="131" t="str"/>
      <c r="M440" s="131" t="inlineStr">
        <is>
          <t>Not started</t>
        </is>
      </c>
      <c r="N440" s="131" t="str"/>
      <c r="O440" s="131" t="str"/>
      <c r="P440" s="131" t="n"/>
      <c r="Q440" s="131" t="n"/>
      <c r="R440" s="136">
        <f>IF(B440="","",IF(OR(LEFT(H440,8)="REQUIRED",LEFT(H440,6)="SHARED"),IF(L440="","MISSING — pack instance ID",IF(P440="","MISSING — pack instance reference",IF(OR(H440="REQUIRED — component-scoped",LEFT(H440,6)="SHARED"),IF(Q440="","MISSING — explicit covered-object list",IF(ISNUMBER(SEARCH(B440,Q440)),"COVERED — exact shared/component route","MISSING — object not named in covered-object list")),IF(COUNTIF($L$5:$L$2000,L440)&gt;1,"BLOCK — duplicate instance ID on non-shared route","COVERED — exact route")))),IF(OR(LEFT(H440,18)="SCREEN / HANDOFF",LEFT(H440,11)="CONDITIONAL",LEFT(H440,5)="BLOCK"),"HANDOFF / CONDITIONAL — no instance coverage claim",IF(LEFT(H440,16)="NEEDS ASSESSMENT","NEEDS ASSESSMENT","N/A"))))</f>
        <v/>
      </c>
      <c r="S440" s="136">
        <f>IF(OR(B440="",F440=""),"",B440&amp;"|"&amp;F440)</f>
        <v/>
      </c>
    </row>
    <row r="441">
      <c r="A441" s="8" t="inlineStr">
        <is>
          <t>GR-0437</t>
        </is>
      </c>
      <c r="B441" s="8">
        <f>'04_SCOPE_CLASSIFICATION'!A30</f>
        <v/>
      </c>
      <c r="C441" s="8">
        <f>'04_SCOPE_CLASSIFICATION'!B30</f>
        <v/>
      </c>
      <c r="D441" s="8">
        <f>'04_SCOPE_CLASSIFICATION'!D30</f>
        <v/>
      </c>
      <c r="E441" s="8">
        <f>'04_SCOPE_CLASSIFICATION'!E30</f>
        <v/>
      </c>
      <c r="F441" s="8" t="inlineStr">
        <is>
          <t>AZC-TRAIN</t>
        </is>
      </c>
      <c r="G441" s="8" t="inlineStr">
        <is>
          <t>AI Literacy, Training &amp; Competence</t>
        </is>
      </c>
      <c r="H441" s="8">
        <f>IF('04_SCOPE_CLASSIFICATION'!B30="","NOT CONFIGURED",IF('04_SCOPE_CLASSIFICATION'!W30="Required",IF(E441="Parent dossier","REQUIRED — parent dossier",IF(E441="Separate dossier","REQUIRED — separate object",IF(E441="Component-scoped controls","REQUIRED — component-scoped",IF(E441="Shared parent controls","SHARED — parent dossier",IF(E441="Not separately assessed","SCREEN / HANDOFF — confirm parent coverage","NEEDS ASSESSMENT — dossier mode"))))),IF('04_SCOPE_CLASSIFICATION'!W30="Needs assessment","NEEDS ASSESSMENT","NOT APPLICABLE")))</f>
        <v/>
      </c>
      <c r="I441" s="8" t="inlineStr">
        <is>
          <t>Article 4 / high-risk oversight training.</t>
        </is>
      </c>
      <c r="J441" s="8" t="inlineStr">
        <is>
          <t>Articles 4,26(2)</t>
        </is>
      </c>
      <c r="K441" s="8" t="inlineStr">
        <is>
          <t>AZComply_AI_Literacy_Training_Competence_Control_Workbook_2026-09-05.xlsx</t>
        </is>
      </c>
      <c r="L441" s="131" t="str"/>
      <c r="M441" s="131" t="inlineStr">
        <is>
          <t>Not started</t>
        </is>
      </c>
      <c r="N441" s="131" t="str"/>
      <c r="O441" s="131" t="str"/>
      <c r="P441" s="131" t="n"/>
      <c r="Q441" s="131" t="n"/>
      <c r="R441" s="136">
        <f>IF(B441="","",IF(OR(LEFT(H441,8)="REQUIRED",LEFT(H441,6)="SHARED"),IF(L441="","MISSING — pack instance ID",IF(P441="","MISSING — pack instance reference",IF(OR(H441="REQUIRED — component-scoped",LEFT(H441,6)="SHARED"),IF(Q441="","MISSING — explicit covered-object list",IF(ISNUMBER(SEARCH(B441,Q441)),"COVERED — exact shared/component route","MISSING — object not named in covered-object list")),IF(COUNTIF($L$5:$L$2000,L441)&gt;1,"BLOCK — duplicate instance ID on non-shared route","COVERED — exact route")))),IF(OR(LEFT(H441,18)="SCREEN / HANDOFF",LEFT(H441,11)="CONDITIONAL",LEFT(H441,5)="BLOCK"),"HANDOFF / CONDITIONAL — no instance coverage claim",IF(LEFT(H441,16)="NEEDS ASSESSMENT","NEEDS ASSESSMENT","N/A"))))</f>
        <v/>
      </c>
      <c r="S441" s="136">
        <f>IF(OR(B441="",F441=""),"",B441&amp;"|"&amp;F441)</f>
        <v/>
      </c>
    </row>
    <row r="442">
      <c r="A442" s="8" t="inlineStr">
        <is>
          <t>GR-0438</t>
        </is>
      </c>
      <c r="B442" s="8">
        <f>'04_SCOPE_CLASSIFICATION'!A30</f>
        <v/>
      </c>
      <c r="C442" s="8">
        <f>'04_SCOPE_CLASSIFICATION'!B30</f>
        <v/>
      </c>
      <c r="D442" s="8">
        <f>'04_SCOPE_CLASSIFICATION'!D30</f>
        <v/>
      </c>
      <c r="E442" s="8">
        <f>'04_SCOPE_CLASSIFICATION'!E30</f>
        <v/>
      </c>
      <c r="F442" s="8" t="inlineStr">
        <is>
          <t>AZC-FRIA</t>
        </is>
      </c>
      <c r="G442" s="8" t="inlineStr">
        <is>
          <t>Fundamental Rights Impact Assessment</t>
        </is>
      </c>
      <c r="H442" s="8">
        <f>IF('04_SCOPE_CLASSIFICATION'!B30="","NOT CONFIGURED",IF('04_SCOPE_CLASSIFICATION'!S30="Required",IF(E442="Parent dossier","REQUIRED — parent dossier",IF(E442="Separate dossier","REQUIRED — separate object",IF(E442="Component-scoped controls","REQUIRED — component-scoped",IF(E442="Shared parent controls","SHARED — parent dossier",IF(E442="Not separately assessed","SCREEN / HANDOFF — confirm parent coverage","NEEDS ASSESSMENT — dossier mode"))))),IF('04_SCOPE_CLASSIFICATION'!S30="Potentially reusable / exempt route","CONDITIONAL — reuse/exemption review",IF('04_SCOPE_CLASSIFICATION'!S30="Needs assessment","NEEDS ASSESSMENT","NOT APPLICABLE"))))</f>
        <v/>
      </c>
      <c r="I442" s="8" t="inlineStr">
        <is>
          <t>FRIA use/deployer route.</t>
        </is>
      </c>
      <c r="J442" s="8" t="inlineStr">
        <is>
          <t>Article 27 / Art.5(2)</t>
        </is>
      </c>
      <c r="K442" s="8" t="inlineStr">
        <is>
          <t>AZComply_Fundamental_Rights_Impact_Assessment_Control_Workbook_2026-09-05.xlsx</t>
        </is>
      </c>
      <c r="L442" s="131" t="str"/>
      <c r="M442" s="131" t="inlineStr">
        <is>
          <t>Not started</t>
        </is>
      </c>
      <c r="N442" s="131" t="str"/>
      <c r="O442" s="131" t="str"/>
      <c r="P442" s="131" t="n"/>
      <c r="Q442" s="131" t="n"/>
      <c r="R442" s="136">
        <f>IF(B442="","",IF(OR(LEFT(H442,8)="REQUIRED",LEFT(H442,6)="SHARED"),IF(L442="","MISSING — pack instance ID",IF(P442="","MISSING — pack instance reference",IF(OR(H442="REQUIRED — component-scoped",LEFT(H442,6)="SHARED"),IF(Q442="","MISSING — explicit covered-object list",IF(ISNUMBER(SEARCH(B442,Q442)),"COVERED — exact shared/component route","MISSING — object not named in covered-object list")),IF(COUNTIF($L$5:$L$2000,L442)&gt;1,"BLOCK — duplicate instance ID on non-shared route","COVERED — exact route")))),IF(OR(LEFT(H442,18)="SCREEN / HANDOFF",LEFT(H442,11)="CONDITIONAL",LEFT(H442,5)="BLOCK"),"HANDOFF / CONDITIONAL — no instance coverage claim",IF(LEFT(H442,16)="NEEDS ASSESSMENT","NEEDS ASSESSMENT","N/A"))))</f>
        <v/>
      </c>
      <c r="S442" s="136">
        <f>IF(OR(B442="",F442=""),"",B442&amp;"|"&amp;F442)</f>
        <v/>
      </c>
    </row>
    <row r="443">
      <c r="A443" s="8" t="inlineStr">
        <is>
          <t>GR-0439</t>
        </is>
      </c>
      <c r="B443" s="8">
        <f>'04_SCOPE_CLASSIFICATION'!A30</f>
        <v/>
      </c>
      <c r="C443" s="8">
        <f>'04_SCOPE_CLASSIFICATION'!B30</f>
        <v/>
      </c>
      <c r="D443" s="8">
        <f>'04_SCOPE_CLASSIFICATION'!D30</f>
        <v/>
      </c>
      <c r="E443" s="8">
        <f>'04_SCOPE_CLASSIFICATION'!E30</f>
        <v/>
      </c>
      <c r="F443" s="8" t="inlineStr">
        <is>
          <t>AZC-REG</t>
        </is>
      </c>
      <c r="G443" s="8" t="inlineStr">
        <is>
          <t>EU AI Database Registration</t>
        </is>
      </c>
      <c r="H443" s="8">
        <f>IF('04_SCOPE_CLASSIFICATION'!B30="","NOT CONFIGURED",IF(LEFT('04_SCOPE_CLASSIFICATION'!T30,8)="Required",IF(E443="Parent dossier","REQUIRED — parent dossier",IF(E443="Separate dossier","REQUIRED — separate object",IF(E443="Component-scoped controls","REQUIRED — component-scoped",IF(E443="Shared parent controls","SHARED — parent dossier",IF(E443="Not separately assessed","SCREEN / HANDOFF — confirm parent coverage","NEEDS ASSESSMENT — dossier mode"))))),IF('04_SCOPE_CLASSIFICATION'!T30="Needs assessment","NEEDS ASSESSMENT","NOT APPLICABLE")))</f>
        <v/>
      </c>
      <c r="I443" s="8" t="inlineStr">
        <is>
          <t>EU/secure/national registration routing.</t>
        </is>
      </c>
      <c r="J443" s="8" t="inlineStr">
        <is>
          <t>Articles 49,71</t>
        </is>
      </c>
      <c r="K443" s="8" t="inlineStr">
        <is>
          <t>AZComply_EU_AI_Database_Registration_Control_Workbook_2026-09-05.xlsx</t>
        </is>
      </c>
      <c r="L443" s="131" t="str"/>
      <c r="M443" s="131" t="inlineStr">
        <is>
          <t>Not started</t>
        </is>
      </c>
      <c r="N443" s="131" t="str"/>
      <c r="O443" s="131" t="str"/>
      <c r="P443" s="131" t="n"/>
      <c r="Q443" s="131" t="n"/>
      <c r="R443" s="136">
        <f>IF(B443="","",IF(OR(LEFT(H443,8)="REQUIRED",LEFT(H443,6)="SHARED"),IF(L443="","MISSING — pack instance ID",IF(P443="","MISSING — pack instance reference",IF(OR(H443="REQUIRED — component-scoped",LEFT(H443,6)="SHARED"),IF(Q443="","MISSING — explicit covered-object list",IF(ISNUMBER(SEARCH(B443,Q443)),"COVERED — exact shared/component route","MISSING — object not named in covered-object list")),IF(COUNTIF($L$5:$L$2000,L443)&gt;1,"BLOCK — duplicate instance ID on non-shared route","COVERED — exact route")))),IF(OR(LEFT(H443,18)="SCREEN / HANDOFF",LEFT(H443,11)="CONDITIONAL",LEFT(H443,5)="BLOCK"),"HANDOFF / CONDITIONAL — no instance coverage claim",IF(LEFT(H443,16)="NEEDS ASSESSMENT","NEEDS ASSESSMENT","N/A"))))</f>
        <v/>
      </c>
      <c r="S443" s="136">
        <f>IF(OR(B443="",F443=""),"",B443&amp;"|"&amp;F443)</f>
        <v/>
      </c>
    </row>
    <row r="444">
      <c r="A444" s="8" t="inlineStr">
        <is>
          <t>GR-0440</t>
        </is>
      </c>
      <c r="B444" s="8">
        <f>'04_SCOPE_CLASSIFICATION'!A30</f>
        <v/>
      </c>
      <c r="C444" s="8">
        <f>'04_SCOPE_CLASSIFICATION'!B30</f>
        <v/>
      </c>
      <c r="D444" s="8">
        <f>'04_SCOPE_CLASSIFICATION'!D30</f>
        <v/>
      </c>
      <c r="E444" s="8">
        <f>'04_SCOPE_CLASSIFICATION'!E30</f>
        <v/>
      </c>
      <c r="F444" s="8" t="inlineStr">
        <is>
          <t>AZC-PMS</t>
        </is>
      </c>
      <c r="G444" s="8" t="inlineStr">
        <is>
          <t>Post-Market Monitoring</t>
        </is>
      </c>
      <c r="H444" s="8">
        <f>IF('04_SCOPE_CLASSIFICATION'!B30="","NOT CONFIGURED",IF(OR('04_SCOPE_CLASSIFICATION'!O30="High-risk — Annex III",'04_SCOPE_CLASSIFICATION'!O30="High-risk — Annex I"),IF('04_SCOPE_CLASSIFICATION'!H30="Yes",IF(E444="Parent dossier","REQUIRED — parent dossier",IF(E444="Separate dossier","REQUIRED — separate object",IF(E444="Component-scoped controls","REQUIRED — component-scoped",IF(E444="Shared parent controls","SHARED — parent dossier",IF(E444="Not separately assessed","SCREEN / HANDOFF — confirm parent coverage","NEEDS ASSESSMENT — dossier mode"))))),IF('04_SCOPE_CLASSIFICATION'!I30="Yes","SCREEN / HANDOFF — provider-side evidence required",IF('04_SCOPE_CLASSIFICATION'!H30="Needs assessment","NEEDS ASSESSMENT — provider role","SCREEN / HANDOFF — identify responsible provider"))),IF('04_SCOPE_CLASSIFICATION'!O30="Needs assessment","NEEDS ASSESSMENT","NOT APPLICABLE")))</f>
        <v/>
      </c>
      <c r="I444" s="8" t="inlineStr">
        <is>
          <t>Provider-side high-risk pack; deployer uses handoff/provider evidence.</t>
        </is>
      </c>
      <c r="J444" s="8" t="inlineStr">
        <is>
          <t>Article 72</t>
        </is>
      </c>
      <c r="K444" s="8" t="inlineStr">
        <is>
          <t>AZComply_Post_Market_Monitoring_Control_Workbook_2026-09-04.xlsx</t>
        </is>
      </c>
      <c r="L444" s="131" t="str"/>
      <c r="M444" s="131" t="inlineStr">
        <is>
          <t>Not started</t>
        </is>
      </c>
      <c r="N444" s="131" t="str"/>
      <c r="O444" s="131" t="str"/>
      <c r="P444" s="131" t="n"/>
      <c r="Q444" s="131" t="n"/>
      <c r="R444" s="136">
        <f>IF(B444="","",IF(OR(LEFT(H444,8)="REQUIRED",LEFT(H444,6)="SHARED"),IF(L444="","MISSING — pack instance ID",IF(P444="","MISSING — pack instance reference",IF(OR(H444="REQUIRED — component-scoped",LEFT(H444,6)="SHARED"),IF(Q444="","MISSING — explicit covered-object list",IF(ISNUMBER(SEARCH(B444,Q444)),"COVERED — exact shared/component route","MISSING — object not named in covered-object list")),IF(COUNTIF($L$5:$L$2000,L444)&gt;1,"BLOCK — duplicate instance ID on non-shared route","COVERED — exact route")))),IF(OR(LEFT(H444,18)="SCREEN / HANDOFF",LEFT(H444,11)="CONDITIONAL",LEFT(H444,5)="BLOCK"),"HANDOFF / CONDITIONAL — no instance coverage claim",IF(LEFT(H444,16)="NEEDS ASSESSMENT","NEEDS ASSESSMENT","N/A"))))</f>
        <v/>
      </c>
      <c r="S444" s="136">
        <f>IF(OR(B444="",F444=""),"",B444&amp;"|"&amp;F444)</f>
        <v/>
      </c>
    </row>
    <row r="445">
      <c r="A445" s="8" t="inlineStr">
        <is>
          <t>GR-0441</t>
        </is>
      </c>
      <c r="B445" s="8">
        <f>'04_SCOPE_CLASSIFICATION'!A30</f>
        <v/>
      </c>
      <c r="C445" s="8">
        <f>'04_SCOPE_CLASSIFICATION'!B30</f>
        <v/>
      </c>
      <c r="D445" s="8">
        <f>'04_SCOPE_CLASSIFICATION'!D30</f>
        <v/>
      </c>
      <c r="E445" s="8">
        <f>'04_SCOPE_CLASSIFICATION'!E30</f>
        <v/>
      </c>
      <c r="F445" s="8" t="inlineStr">
        <is>
          <t>AZC-SUP</t>
        </is>
      </c>
      <c r="G445" s="8" t="inlineStr">
        <is>
          <t>AI Supply Chain &amp; Value Chain</t>
        </is>
      </c>
      <c r="H445" s="8">
        <f>IF('04_SCOPE_CLASSIFICATION'!B30="","NOT CONFIGURED",IF('04_SCOPE_CLASSIFICATION'!V30="Required",IF(E445="Parent dossier","REQUIRED — parent dossier",IF(E445="Separate dossier","REQUIRED — separate object",IF(E445="Component-scoped controls","REQUIRED — component-scoped",IF(E445="Shared parent controls","SHARED — parent dossier",IF(E445="Not separately assessed","SCREEN / HANDOFF — confirm parent coverage","NEEDS ASSESSMENT — dossier mode"))))),IF('04_SCOPE_CLASSIFICATION'!V30="Screen / handoff","SCREEN / HANDOFF",IF('04_SCOPE_CLASSIFICATION'!V30="Needs assessment","NEEDS ASSESSMENT","NOT APPLICABLE"))))</f>
        <v/>
      </c>
      <c r="I445" s="8" t="inlineStr">
        <is>
          <t>Articles 22–25/value-chain route.</t>
        </is>
      </c>
      <c r="J445" s="8" t="inlineStr">
        <is>
          <t>Articles 22–25</t>
        </is>
      </c>
      <c r="K445" s="8" t="inlineStr">
        <is>
          <t>AZComply_AI_Supply_Chain_Value_Chain_Control_Workbook_2026-09-05.xlsx</t>
        </is>
      </c>
      <c r="L445" s="131" t="str"/>
      <c r="M445" s="131" t="inlineStr">
        <is>
          <t>Not started</t>
        </is>
      </c>
      <c r="N445" s="131" t="str"/>
      <c r="O445" s="131" t="str"/>
      <c r="P445" s="131" t="n"/>
      <c r="Q445" s="131" t="n"/>
      <c r="R445" s="136">
        <f>IF(B445="","",IF(OR(LEFT(H445,8)="REQUIRED",LEFT(H445,6)="SHARED"),IF(L445="","MISSING — pack instance ID",IF(P445="","MISSING — pack instance reference",IF(OR(H445="REQUIRED — component-scoped",LEFT(H445,6)="SHARED"),IF(Q445="","MISSING — explicit covered-object list",IF(ISNUMBER(SEARCH(B445,Q445)),"COVERED — exact shared/component route","MISSING — object not named in covered-object list")),IF(COUNTIF($L$5:$L$2000,L445)&gt;1,"BLOCK — duplicate instance ID on non-shared route","COVERED — exact route")))),IF(OR(LEFT(H445,18)="SCREEN / HANDOFF",LEFT(H445,11)="CONDITIONAL",LEFT(H445,5)="BLOCK"),"HANDOFF / CONDITIONAL — no instance coverage claim",IF(LEFT(H445,16)="NEEDS ASSESSMENT","NEEDS ASSESSMENT","N/A"))))</f>
        <v/>
      </c>
      <c r="S445" s="136">
        <f>IF(OR(B445="",F445=""),"",B445&amp;"|"&amp;F445)</f>
        <v/>
      </c>
    </row>
    <row r="446">
      <c r="A446" s="8" t="inlineStr">
        <is>
          <t>GR-0442</t>
        </is>
      </c>
      <c r="B446" s="8">
        <f>'04_SCOPE_CLASSIFICATION'!A30</f>
        <v/>
      </c>
      <c r="C446" s="8">
        <f>'04_SCOPE_CLASSIFICATION'!B30</f>
        <v/>
      </c>
      <c r="D446" s="8">
        <f>'04_SCOPE_CLASSIFICATION'!D30</f>
        <v/>
      </c>
      <c r="E446" s="8">
        <f>'04_SCOPE_CLASSIFICATION'!E30</f>
        <v/>
      </c>
      <c r="F446" s="8" t="inlineStr">
        <is>
          <t>AZC-GPAI</t>
        </is>
      </c>
      <c r="G446" s="8" t="inlineStr">
        <is>
          <t>GPAI Model Compliance</t>
        </is>
      </c>
      <c r="H446" s="8">
        <f>IF('04_SCOPE_CLASSIFICATION'!B30="","NOT CONFIGURED",IF(OR('04_SCOPE_CLASSIFICATION'!U30="Ordinary GPAI provider",'04_SCOPE_CLASSIFICATION'!U30="Systemic-risk GPAI provider"),IF('04_SCOPE_CLASSIFICATION'!H30="Yes",IF(E446="Parent dossier","REQUIRED — parent dossier",IF(E446="Separate dossier","REQUIRED — separate object",IF(E446="Component-scoped controls","REQUIRED — component-scoped",IF(E446="Shared parent controls","SHARED — parent dossier",IF(E446="Not separately assessed","SCREEN / HANDOFF — confirm parent coverage","NEEDS ASSESSMENT — dossier mode"))))),"SCREEN / HANDOFF — external GPAI provider obligations"),IF('04_SCOPE_CLASSIFICATION'!U30="GPAI model used / external provider handoff","SCREEN / HANDOFF — model-provider evidence",IF('04_SCOPE_CLASSIFICATION'!U30="Needs assessment","NEEDS ASSESSMENT","NOT APPLICABLE"))))</f>
        <v/>
      </c>
      <c r="I446" s="8" t="inlineStr">
        <is>
          <t>GPAI provider vs downstream handoff.</t>
        </is>
      </c>
      <c r="J446" s="8" t="inlineStr">
        <is>
          <t>Articles 51–55</t>
        </is>
      </c>
      <c r="K446" s="8" t="inlineStr">
        <is>
          <t>AZComply_GPAI_Model_Compliance_Control_Workbook_2026-09-05.xlsx</t>
        </is>
      </c>
      <c r="L446" s="131" t="str"/>
      <c r="M446" s="131" t="inlineStr">
        <is>
          <t>Not started</t>
        </is>
      </c>
      <c r="N446" s="131" t="str"/>
      <c r="O446" s="131" t="str"/>
      <c r="P446" s="131" t="n"/>
      <c r="Q446" s="131" t="n"/>
      <c r="R446" s="136">
        <f>IF(B446="","",IF(OR(LEFT(H446,8)="REQUIRED",LEFT(H446,6)="SHARED"),IF(L446="","MISSING — pack instance ID",IF(P446="","MISSING — pack instance reference",IF(OR(H446="REQUIRED — component-scoped",LEFT(H446,6)="SHARED"),IF(Q446="","MISSING — explicit covered-object list",IF(ISNUMBER(SEARCH(B446,Q446)),"COVERED — exact shared/component route","MISSING — object not named in covered-object list")),IF(COUNTIF($L$5:$L$2000,L446)&gt;1,"BLOCK — duplicate instance ID on non-shared route","COVERED — exact route")))),IF(OR(LEFT(H446,18)="SCREEN / HANDOFF",LEFT(H446,11)="CONDITIONAL",LEFT(H446,5)="BLOCK"),"HANDOFF / CONDITIONAL — no instance coverage claim",IF(LEFT(H446,16)="NEEDS ASSESSMENT","NEEDS ASSESSMENT","N/A"))))</f>
        <v/>
      </c>
      <c r="S446" s="136">
        <f>IF(OR(B446="",F446=""),"",B446&amp;"|"&amp;F446)</f>
        <v/>
      </c>
    </row>
    <row r="447">
      <c r="A447" s="8" t="inlineStr">
        <is>
          <t>GR-0443</t>
        </is>
      </c>
      <c r="B447" s="8">
        <f>'04_SCOPE_CLASSIFICATION'!A31</f>
        <v/>
      </c>
      <c r="C447" s="8">
        <f>'04_SCOPE_CLASSIFICATION'!B31</f>
        <v/>
      </c>
      <c r="D447" s="8">
        <f>'04_SCOPE_CLASSIFICATION'!D31</f>
        <v/>
      </c>
      <c r="E447" s="8">
        <f>'04_SCOPE_CLASSIFICATION'!E31</f>
        <v/>
      </c>
      <c r="F447" s="8" t="inlineStr">
        <is>
          <t>AZC-CLS</t>
        </is>
      </c>
      <c r="G447" s="8" t="inlineStr">
        <is>
          <t>AI System Classification Decision</t>
        </is>
      </c>
      <c r="H447" s="8">
        <f>IF('04_SCOPE_CLASSIFICATION'!B31="","NOT CONFIGURED",IF('04_SCOPE_CLASSIFICATION'!D31="Needs assessment","NEEDS ASSESSMENT — regulatory object status",IF(OR('04_SCOPE_CLASSIFICATION'!D31="Separate AI system",'04_SCOPE_CLASSIFICATION'!D31="GPAI model"),IF(E447="Parent dossier","REQUIRED — parent dossier",IF(E447="Separate dossier","REQUIRED — separate object",IF(E447="Component-scoped controls","REQUIRED — component-scoped",IF(E447="Shared parent controls","SHARED — parent dossier",IF(E447="Not separately assessed","SCREEN / HANDOFF — confirm parent coverage","NEEDS ASSESSMENT — dossier mode"))))),IF('04_SCOPE_CLASSIFICATION'!D31="AI component within parent","SCREEN / HANDOFF — classify component within parent context",IF('04_SCOPE_CLASSIFICATION'!D31="Non-AI component","NOT APPLICABLE","NEEDS ASSESSMENT")))))</f>
        <v/>
      </c>
      <c r="I447" s="8" t="inlineStr">
        <is>
          <t>Classification/scope screen for each material object.</t>
        </is>
      </c>
      <c r="J447" s="8" t="inlineStr">
        <is>
          <t>Art.2/3/5/6; Annex I/III</t>
        </is>
      </c>
      <c r="K447" s="8" t="inlineStr">
        <is>
          <t>AZComply_AI_System_Classification_Decision_Workbook_UPDATED_2026-09-04.xlsx</t>
        </is>
      </c>
      <c r="L447" s="131" t="str"/>
      <c r="M447" s="131" t="inlineStr">
        <is>
          <t>Not started</t>
        </is>
      </c>
      <c r="N447" s="131" t="str"/>
      <c r="O447" s="131" t="str"/>
      <c r="P447" s="131" t="n"/>
      <c r="Q447" s="131" t="n"/>
      <c r="R447" s="136">
        <f>IF(B447="","",IF(OR(LEFT(H447,8)="REQUIRED",LEFT(H447,6)="SHARED"),IF(L447="","MISSING — pack instance ID",IF(P447="","MISSING — pack instance reference",IF(OR(H447="REQUIRED — component-scoped",LEFT(H447,6)="SHARED"),IF(Q447="","MISSING — explicit covered-object list",IF(ISNUMBER(SEARCH(B447,Q447)),"COVERED — exact shared/component route","MISSING — object not named in covered-object list")),IF(COUNTIF($L$5:$L$2000,L447)&gt;1,"BLOCK — duplicate instance ID on non-shared route","COVERED — exact route")))),IF(OR(LEFT(H447,18)="SCREEN / HANDOFF",LEFT(H447,11)="CONDITIONAL",LEFT(H447,5)="BLOCK"),"HANDOFF / CONDITIONAL — no instance coverage claim",IF(LEFT(H447,16)="NEEDS ASSESSMENT","NEEDS ASSESSMENT","N/A"))))</f>
        <v/>
      </c>
      <c r="S447" s="136">
        <f>IF(OR(B447="",F447=""),"",B447&amp;"|"&amp;F447)</f>
        <v/>
      </c>
    </row>
    <row r="448">
      <c r="A448" s="8" t="inlineStr">
        <is>
          <t>GR-0444</t>
        </is>
      </c>
      <c r="B448" s="8">
        <f>'04_SCOPE_CLASSIFICATION'!A31</f>
        <v/>
      </c>
      <c r="C448" s="8">
        <f>'04_SCOPE_CLASSIFICATION'!B31</f>
        <v/>
      </c>
      <c r="D448" s="8">
        <f>'04_SCOPE_CLASSIFICATION'!D31</f>
        <v/>
      </c>
      <c r="E448" s="8">
        <f>'04_SCOPE_CLASSIFICATION'!E31</f>
        <v/>
      </c>
      <c r="F448" s="8" t="inlineStr">
        <is>
          <t>AZC-A5</t>
        </is>
      </c>
      <c r="G448" s="8" t="inlineStr">
        <is>
          <t>Article 5 Prohibited Practices</t>
        </is>
      </c>
      <c r="H448" s="8">
        <f>IF('04_SCOPE_CLASSIFICATION'!B31="","NOT CONFIGURED",IF('04_SCOPE_CLASSIFICATION'!F31="No","NOT APPLICABLE — not AI system",IF('04_SCOPE_CLASSIFICATION'!N31="Needs assessment","NEEDS ASSESSMENT — Article 5 screen",IF(OR('04_SCOPE_CLASSIFICATION'!N31="Potential prohibited-practice route",'04_SCOPE_CLASSIFICATION'!N31="Future Article 5 transition route"),"BLOCK / HANDOFF — Article 5 route",IF('04_SCOPE_CLASSIFICATION'!N31="No current Article 5 trigger","SCREEN COMPLETE — no current trigger","NOT APPLICABLE")))))</f>
        <v/>
      </c>
      <c r="I448" s="8" t="inlineStr">
        <is>
          <t>Article 5 gate; component positive route escalates to parent.</t>
        </is>
      </c>
      <c r="J448" s="8" t="inlineStr">
        <is>
          <t>Article 5</t>
        </is>
      </c>
      <c r="K448" s="8" t="inlineStr">
        <is>
          <t>AZComply_Article5_Prohibited_Practices_Control_Workbook_2026-09-04.xlsx</t>
        </is>
      </c>
      <c r="L448" s="131" t="str"/>
      <c r="M448" s="131" t="inlineStr">
        <is>
          <t>Not started</t>
        </is>
      </c>
      <c r="N448" s="131" t="str"/>
      <c r="O448" s="131" t="str"/>
      <c r="P448" s="131" t="n"/>
      <c r="Q448" s="131" t="n"/>
      <c r="R448" s="136">
        <f>IF(B448="","",IF(OR(LEFT(H448,8)="REQUIRED",LEFT(H448,6)="SHARED"),IF(L448="","MISSING — pack instance ID",IF(P448="","MISSING — pack instance reference",IF(OR(H448="REQUIRED — component-scoped",LEFT(H448,6)="SHARED"),IF(Q448="","MISSING — explicit covered-object list",IF(ISNUMBER(SEARCH(B448,Q448)),"COVERED — exact shared/component route","MISSING — object not named in covered-object list")),IF(COUNTIF($L$5:$L$2000,L448)&gt;1,"BLOCK — duplicate instance ID on non-shared route","COVERED — exact route")))),IF(OR(LEFT(H448,18)="SCREEN / HANDOFF",LEFT(H448,11)="CONDITIONAL",LEFT(H448,5)="BLOCK"),"HANDOFF / CONDITIONAL — no instance coverage claim",IF(LEFT(H448,16)="NEEDS ASSESSMENT","NEEDS ASSESSMENT","N/A"))))</f>
        <v/>
      </c>
      <c r="S448" s="136">
        <f>IF(OR(B448="",F448=""),"",B448&amp;"|"&amp;F448)</f>
        <v/>
      </c>
    </row>
    <row r="449">
      <c r="A449" s="8" t="inlineStr">
        <is>
          <t>GR-0445</t>
        </is>
      </c>
      <c r="B449" s="8">
        <f>'04_SCOPE_CLASSIFICATION'!A31</f>
        <v/>
      </c>
      <c r="C449" s="8">
        <f>'04_SCOPE_CLASSIFICATION'!B31</f>
        <v/>
      </c>
      <c r="D449" s="8">
        <f>'04_SCOPE_CLASSIFICATION'!D31</f>
        <v/>
      </c>
      <c r="E449" s="8">
        <f>'04_SCOPE_CLASSIFICATION'!E31</f>
        <v/>
      </c>
      <c r="F449" s="8" t="inlineStr">
        <is>
          <t>AZC-TRANS</t>
        </is>
      </c>
      <c r="G449" s="8" t="inlineStr">
        <is>
          <t>Transparency &amp; Information</t>
        </is>
      </c>
      <c r="H449" s="8">
        <f>IF('04_SCOPE_CLASSIFICATION'!B31="","NOT CONFIGURED",IF(OR('04_SCOPE_CLASSIFICATION'!R31="Required",AND(OR('04_SCOPE_CLASSIFICATION'!O31="High-risk — Annex III",'04_SCOPE_CLASSIFICATION'!O31="High-risk — Annex I"),'04_SCOPE_CLASSIFICATION'!H31="Yes")),IF(E449="Parent dossier","REQUIRED — parent dossier",IF(E449="Separate dossier","REQUIRED — separate object",IF(E449="Component-scoped controls","REQUIRED — component-scoped",IF(E449="Shared parent controls","SHARED — parent dossier",IF(E449="Not separately assessed","SCREEN / HANDOFF — confirm parent coverage","NEEDS ASSESSMENT — dossier mode"))))),IF(AND(OR('04_SCOPE_CLASSIFICATION'!O31="High-risk — Annex III",'04_SCOPE_CLASSIFICATION'!O31="High-risk — Annex I"),'04_SCOPE_CLASSIFICATION'!I31="Yes",'04_SCOPE_CLASSIFICATION'!H31&lt;&gt;"Yes"),"SCREEN / HANDOFF — obtain provider Article 13 information",IF(OR('04_SCOPE_CLASSIFICATION'!R31="Needs assessment",'04_SCOPE_CLASSIFICATION'!O31="Needs assessment"),"NEEDS ASSESSMENT",IF('04_SCOPE_CLASSIFICATION'!R31="Potential exception / reduced disclosure","CONDITIONAL — exception / reduced disclosure evidence","NOT APPLICABLE")))))</f>
        <v/>
      </c>
      <c r="I449" s="8" t="inlineStr">
        <is>
          <t>Article 13 provider info + Article 50 transparency.</t>
        </is>
      </c>
      <c r="J449" s="8" t="inlineStr">
        <is>
          <t>Articles 13,50</t>
        </is>
      </c>
      <c r="K449" s="8" t="inlineStr">
        <is>
          <t>AZComply_Transparency_Information_Control_Workbook_2026-09-05.xlsx</t>
        </is>
      </c>
      <c r="L449" s="131" t="str"/>
      <c r="M449" s="131" t="inlineStr">
        <is>
          <t>Not started</t>
        </is>
      </c>
      <c r="N449" s="131" t="str"/>
      <c r="O449" s="131" t="str"/>
      <c r="P449" s="131" t="n"/>
      <c r="Q449" s="131" t="n"/>
      <c r="R449" s="136">
        <f>IF(B449="","",IF(OR(LEFT(H449,8)="REQUIRED",LEFT(H449,6)="SHARED"),IF(L449="","MISSING — pack instance ID",IF(P449="","MISSING — pack instance reference",IF(OR(H449="REQUIRED — component-scoped",LEFT(H449,6)="SHARED"),IF(Q449="","MISSING — explicit covered-object list",IF(ISNUMBER(SEARCH(B449,Q449)),"COVERED — exact shared/component route","MISSING — object not named in covered-object list")),IF(COUNTIF($L$5:$L$2000,L449)&gt;1,"BLOCK — duplicate instance ID on non-shared route","COVERED — exact route")))),IF(OR(LEFT(H449,18)="SCREEN / HANDOFF",LEFT(H449,11)="CONDITIONAL",LEFT(H449,5)="BLOCK"),"HANDOFF / CONDITIONAL — no instance coverage claim",IF(LEFT(H449,16)="NEEDS ASSESSMENT","NEEDS ASSESSMENT","N/A"))))</f>
        <v/>
      </c>
      <c r="S449" s="136">
        <f>IF(OR(B449="",F449=""),"",B449&amp;"|"&amp;F449)</f>
        <v/>
      </c>
    </row>
    <row r="450">
      <c r="A450" s="8" t="inlineStr">
        <is>
          <t>GR-0446</t>
        </is>
      </c>
      <c r="B450" s="8">
        <f>'04_SCOPE_CLASSIFICATION'!A31</f>
        <v/>
      </c>
      <c r="C450" s="8">
        <f>'04_SCOPE_CLASSIFICATION'!B31</f>
        <v/>
      </c>
      <c r="D450" s="8">
        <f>'04_SCOPE_CLASSIFICATION'!D31</f>
        <v/>
      </c>
      <c r="E450" s="8">
        <f>'04_SCOPE_CLASSIFICATION'!E31</f>
        <v/>
      </c>
      <c r="F450" s="8" t="inlineStr">
        <is>
          <t>AZC-DEP</t>
        </is>
      </c>
      <c r="G450" s="8" t="inlineStr">
        <is>
          <t>Deployer Obligations</t>
        </is>
      </c>
      <c r="H450" s="8">
        <f>IF('04_SCOPE_CLASSIFICATION'!B31="","NOT CONFIGURED",IF(AND('04_SCOPE_CLASSIFICATION'!I31="Yes",OR('04_SCOPE_CLASSIFICATION'!O31="High-risk — Annex III",'04_SCOPE_CLASSIFICATION'!O31="High-risk — Annex I")),IF(E450="Parent dossier","REQUIRED — parent dossier",IF(E450="Separate dossier","REQUIRED — separate object",IF(E450="Component-scoped controls","REQUIRED — component-scoped",IF(E450="Shared parent controls","SHARED — parent dossier",IF(E450="Not separately assessed","SCREEN / HANDOFF — confirm parent coverage","NEEDS ASSESSMENT — dossier mode"))))),IF(OR('04_SCOPE_CLASSIFICATION'!I31="Needs assessment",'04_SCOPE_CLASSIFICATION'!O31="Needs assessment"),"NEEDS ASSESSMENT","NOT APPLICABLE")))</f>
        <v/>
      </c>
      <c r="I450" s="8" t="inlineStr">
        <is>
          <t>High-risk deployer duties.</t>
        </is>
      </c>
      <c r="J450" s="8" t="inlineStr">
        <is>
          <t>Article 26</t>
        </is>
      </c>
      <c r="K450" s="8" t="inlineStr">
        <is>
          <t>AZComply_Deployer_Obligations_Control_Workbook_2026-09-04.xlsx</t>
        </is>
      </c>
      <c r="L450" s="131" t="str"/>
      <c r="M450" s="131" t="inlineStr">
        <is>
          <t>Not started</t>
        </is>
      </c>
      <c r="N450" s="131" t="str"/>
      <c r="O450" s="131" t="str"/>
      <c r="P450" s="131" t="n"/>
      <c r="Q450" s="131" t="n"/>
      <c r="R450" s="136">
        <f>IF(B450="","",IF(OR(LEFT(H450,8)="REQUIRED",LEFT(H450,6)="SHARED"),IF(L450="","MISSING — pack instance ID",IF(P450="","MISSING — pack instance reference",IF(OR(H450="REQUIRED — component-scoped",LEFT(H450,6)="SHARED"),IF(Q450="","MISSING — explicit covered-object list",IF(ISNUMBER(SEARCH(B450,Q450)),"COVERED — exact shared/component route","MISSING — object not named in covered-object list")),IF(COUNTIF($L$5:$L$2000,L450)&gt;1,"BLOCK — duplicate instance ID on non-shared route","COVERED — exact route")))),IF(OR(LEFT(H450,18)="SCREEN / HANDOFF",LEFT(H450,11)="CONDITIONAL",LEFT(H450,5)="BLOCK"),"HANDOFF / CONDITIONAL — no instance coverage claim",IF(LEFT(H450,16)="NEEDS ASSESSMENT","NEEDS ASSESSMENT","N/A"))))</f>
        <v/>
      </c>
      <c r="S450" s="136">
        <f>IF(OR(B450="",F450=""),"",B450&amp;"|"&amp;F450)</f>
        <v/>
      </c>
    </row>
    <row r="451">
      <c r="A451" s="8" t="inlineStr">
        <is>
          <t>GR-0447</t>
        </is>
      </c>
      <c r="B451" s="8">
        <f>'04_SCOPE_CLASSIFICATION'!A31</f>
        <v/>
      </c>
      <c r="C451" s="8">
        <f>'04_SCOPE_CLASSIFICATION'!B31</f>
        <v/>
      </c>
      <c r="D451" s="8">
        <f>'04_SCOPE_CLASSIFICATION'!D31</f>
        <v/>
      </c>
      <c r="E451" s="8">
        <f>'04_SCOPE_CLASSIFICATION'!E31</f>
        <v/>
      </c>
      <c r="F451" s="8" t="inlineStr">
        <is>
          <t>AZC-HO</t>
        </is>
      </c>
      <c r="G451" s="8" t="inlineStr">
        <is>
          <t>Human Oversight</t>
        </is>
      </c>
      <c r="H451" s="8">
        <f>IF('04_SCOPE_CLASSIFICATION'!B31="","NOT CONFIGURED",IF(AND(OR('04_SCOPE_CLASSIFICATION'!O31="High-risk — Annex III",'04_SCOPE_CLASSIFICATION'!O31="High-risk — Annex I"),OR('04_SCOPE_CLASSIFICATION'!H31="Yes",'04_SCOPE_CLASSIFICATION'!I31="Yes")),IF(E451="Parent dossier","REQUIRED — parent dossier",IF(E451="Separate dossier","REQUIRED — separate object",IF(E451="Component-scoped controls","REQUIRED — component-scoped",IF(E451="Shared parent controls","SHARED — parent dossier",IF(E451="Not separately assessed","SCREEN / HANDOFF — confirm parent coverage","NEEDS ASSESSMENT — dossier mode"))))),IF('04_SCOPE_CLASSIFICATION'!O31="Needs assessment","NEEDS ASSESSMENT","NOT APPLICABLE")))</f>
        <v/>
      </c>
      <c r="I451" s="8" t="inlineStr">
        <is>
          <t>High-risk provider/deployer human oversight.</t>
        </is>
      </c>
      <c r="J451" s="8" t="inlineStr">
        <is>
          <t>Articles 14,26(2)</t>
        </is>
      </c>
      <c r="K451" s="8" t="inlineStr">
        <is>
          <t>AZComply_Human_Oversight_Control_Workbook_2026-09-04.xlsx</t>
        </is>
      </c>
      <c r="L451" s="131" t="str"/>
      <c r="M451" s="131" t="inlineStr">
        <is>
          <t>Not started</t>
        </is>
      </c>
      <c r="N451" s="131" t="str"/>
      <c r="O451" s="131" t="str"/>
      <c r="P451" s="131" t="n"/>
      <c r="Q451" s="131" t="n"/>
      <c r="R451" s="136">
        <f>IF(B451="","",IF(OR(LEFT(H451,8)="REQUIRED",LEFT(H451,6)="SHARED"),IF(L451="","MISSING — pack instance ID",IF(P451="","MISSING — pack instance reference",IF(OR(H451="REQUIRED — component-scoped",LEFT(H451,6)="SHARED"),IF(Q451="","MISSING — explicit covered-object list",IF(ISNUMBER(SEARCH(B451,Q451)),"COVERED — exact shared/component route","MISSING — object not named in covered-object list")),IF(COUNTIF($L$5:$L$2000,L451)&gt;1,"BLOCK — duplicate instance ID on non-shared route","COVERED — exact route")))),IF(OR(LEFT(H451,18)="SCREEN / HANDOFF",LEFT(H451,11)="CONDITIONAL",LEFT(H451,5)="BLOCK"),"HANDOFF / CONDITIONAL — no instance coverage claim",IF(LEFT(H451,16)="NEEDS ASSESSMENT","NEEDS ASSESSMENT","N/A"))))</f>
        <v/>
      </c>
      <c r="S451" s="136">
        <f>IF(OR(B451="",F451=""),"",B451&amp;"|"&amp;F451)</f>
        <v/>
      </c>
    </row>
    <row r="452">
      <c r="A452" s="8" t="inlineStr">
        <is>
          <t>GR-0448</t>
        </is>
      </c>
      <c r="B452" s="8">
        <f>'04_SCOPE_CLASSIFICATION'!A31</f>
        <v/>
      </c>
      <c r="C452" s="8">
        <f>'04_SCOPE_CLASSIFICATION'!B31</f>
        <v/>
      </c>
      <c r="D452" s="8">
        <f>'04_SCOPE_CLASSIFICATION'!D31</f>
        <v/>
      </c>
      <c r="E452" s="8">
        <f>'04_SCOPE_CLASSIFICATION'!E31</f>
        <v/>
      </c>
      <c r="F452" s="8" t="inlineStr">
        <is>
          <t>AZC-RISK</t>
        </is>
      </c>
      <c r="G452" s="8" t="inlineStr">
        <is>
          <t>Risk Management System</t>
        </is>
      </c>
      <c r="H452" s="8">
        <f>IF('04_SCOPE_CLASSIFICATION'!B31="","NOT CONFIGURED",IF(OR('04_SCOPE_CLASSIFICATION'!O31="High-risk — Annex III",'04_SCOPE_CLASSIFICATION'!O31="High-risk — Annex I"),IF('04_SCOPE_CLASSIFICATION'!H31="Yes",IF(E452="Parent dossier","REQUIRED — parent dossier",IF(E452="Separate dossier","REQUIRED — separate object",IF(E452="Component-scoped controls","REQUIRED — component-scoped",IF(E452="Shared parent controls","SHARED — parent dossier",IF(E452="Not separately assessed","SCREEN / HANDOFF — confirm parent coverage","NEEDS ASSESSMENT — dossier mode"))))),IF('04_SCOPE_CLASSIFICATION'!I31="Yes","SCREEN / HANDOFF — provider-side evidence required",IF('04_SCOPE_CLASSIFICATION'!H31="Needs assessment","NEEDS ASSESSMENT — provider role","SCREEN / HANDOFF — identify responsible provider"))),IF('04_SCOPE_CLASSIFICATION'!O31="Needs assessment","NEEDS ASSESSMENT","NOT APPLICABLE")))</f>
        <v/>
      </c>
      <c r="I452" s="8" t="inlineStr">
        <is>
          <t>Provider-side high-risk pack; deployer uses handoff/provider evidence.</t>
        </is>
      </c>
      <c r="J452" s="8" t="inlineStr">
        <is>
          <t>Article 9</t>
        </is>
      </c>
      <c r="K452" s="8" t="inlineStr">
        <is>
          <t>AZComply_Risk_Management_System_Control_Workbook_2026-09-04.xlsx</t>
        </is>
      </c>
      <c r="L452" s="131" t="str"/>
      <c r="M452" s="131" t="inlineStr">
        <is>
          <t>Not started</t>
        </is>
      </c>
      <c r="N452" s="131" t="str"/>
      <c r="O452" s="131" t="str"/>
      <c r="P452" s="131" t="n"/>
      <c r="Q452" s="131" t="n"/>
      <c r="R452" s="136">
        <f>IF(B452="","",IF(OR(LEFT(H452,8)="REQUIRED",LEFT(H452,6)="SHARED"),IF(L452="","MISSING — pack instance ID",IF(P452="","MISSING — pack instance reference",IF(OR(H452="REQUIRED — component-scoped",LEFT(H452,6)="SHARED"),IF(Q452="","MISSING — explicit covered-object list",IF(ISNUMBER(SEARCH(B452,Q452)),"COVERED — exact shared/component route","MISSING — object not named in covered-object list")),IF(COUNTIF($L$5:$L$2000,L452)&gt;1,"BLOCK — duplicate instance ID on non-shared route","COVERED — exact route")))),IF(OR(LEFT(H452,18)="SCREEN / HANDOFF",LEFT(H452,11)="CONDITIONAL",LEFT(H452,5)="BLOCK"),"HANDOFF / CONDITIONAL — no instance coverage claim",IF(LEFT(H452,16)="NEEDS ASSESSMENT","NEEDS ASSESSMENT","N/A"))))</f>
        <v/>
      </c>
      <c r="S452" s="136">
        <f>IF(OR(B452="",F452=""),"",B452&amp;"|"&amp;F452)</f>
        <v/>
      </c>
    </row>
    <row r="453">
      <c r="A453" s="8" t="inlineStr">
        <is>
          <t>GR-0449</t>
        </is>
      </c>
      <c r="B453" s="8">
        <f>'04_SCOPE_CLASSIFICATION'!A31</f>
        <v/>
      </c>
      <c r="C453" s="8">
        <f>'04_SCOPE_CLASSIFICATION'!B31</f>
        <v/>
      </c>
      <c r="D453" s="8">
        <f>'04_SCOPE_CLASSIFICATION'!D31</f>
        <v/>
      </c>
      <c r="E453" s="8">
        <f>'04_SCOPE_CLASSIFICATION'!E31</f>
        <v/>
      </c>
      <c r="F453" s="8" t="inlineStr">
        <is>
          <t>AZC-DATA</t>
        </is>
      </c>
      <c r="G453" s="8" t="inlineStr">
        <is>
          <t>Data Governance</t>
        </is>
      </c>
      <c r="H453" s="8">
        <f>IF('04_SCOPE_CLASSIFICATION'!B31="","NOT CONFIGURED",IF(OR('04_SCOPE_CLASSIFICATION'!O31="High-risk — Annex III",'04_SCOPE_CLASSIFICATION'!O31="High-risk — Annex I"),IF('04_SCOPE_CLASSIFICATION'!H31="Yes",IF(E453="Parent dossier","REQUIRED — parent dossier",IF(E453="Separate dossier","REQUIRED — separate object",IF(E453="Component-scoped controls","REQUIRED — component-scoped",IF(E453="Shared parent controls","SHARED — parent dossier",IF(E453="Not separately assessed","SCREEN / HANDOFF — confirm parent coverage","NEEDS ASSESSMENT — dossier mode"))))),IF('04_SCOPE_CLASSIFICATION'!I31="Yes","SCREEN / HANDOFF — provider-side evidence required",IF('04_SCOPE_CLASSIFICATION'!H31="Needs assessment","NEEDS ASSESSMENT — provider role","SCREEN / HANDOFF — identify responsible provider"))),IF('04_SCOPE_CLASSIFICATION'!O31="Needs assessment","NEEDS ASSESSMENT","NOT APPLICABLE")))</f>
        <v/>
      </c>
      <c r="I453" s="8" t="inlineStr">
        <is>
          <t>Provider-side high-risk pack; deployer uses handoff/provider evidence.</t>
        </is>
      </c>
      <c r="J453" s="8" t="inlineStr">
        <is>
          <t>Article 10</t>
        </is>
      </c>
      <c r="K453" s="8" t="inlineStr">
        <is>
          <t>AZComply_Data_Governance_Control_Workbook_2026-09-04.xlsx</t>
        </is>
      </c>
      <c r="L453" s="131" t="str"/>
      <c r="M453" s="131" t="inlineStr">
        <is>
          <t>Not started</t>
        </is>
      </c>
      <c r="N453" s="131" t="str"/>
      <c r="O453" s="131" t="str"/>
      <c r="P453" s="131" t="n"/>
      <c r="Q453" s="131" t="n"/>
      <c r="R453" s="136">
        <f>IF(B453="","",IF(OR(LEFT(H453,8)="REQUIRED",LEFT(H453,6)="SHARED"),IF(L453="","MISSING — pack instance ID",IF(P453="","MISSING — pack instance reference",IF(OR(H453="REQUIRED — component-scoped",LEFT(H453,6)="SHARED"),IF(Q453="","MISSING — explicit covered-object list",IF(ISNUMBER(SEARCH(B453,Q453)),"COVERED — exact shared/component route","MISSING — object not named in covered-object list")),IF(COUNTIF($L$5:$L$2000,L453)&gt;1,"BLOCK — duplicate instance ID on non-shared route","COVERED — exact route")))),IF(OR(LEFT(H453,18)="SCREEN / HANDOFF",LEFT(H453,11)="CONDITIONAL",LEFT(H453,5)="BLOCK"),"HANDOFF / CONDITIONAL — no instance coverage claim",IF(LEFT(H453,16)="NEEDS ASSESSMENT","NEEDS ASSESSMENT","N/A"))))</f>
        <v/>
      </c>
      <c r="S453" s="136">
        <f>IF(OR(B453="",F453=""),"",B453&amp;"|"&amp;F453)</f>
        <v/>
      </c>
    </row>
    <row r="454">
      <c r="A454" s="8" t="inlineStr">
        <is>
          <t>GR-0450</t>
        </is>
      </c>
      <c r="B454" s="8">
        <f>'04_SCOPE_CLASSIFICATION'!A31</f>
        <v/>
      </c>
      <c r="C454" s="8">
        <f>'04_SCOPE_CLASSIFICATION'!B31</f>
        <v/>
      </c>
      <c r="D454" s="8">
        <f>'04_SCOPE_CLASSIFICATION'!D31</f>
        <v/>
      </c>
      <c r="E454" s="8">
        <f>'04_SCOPE_CLASSIFICATION'!E31</f>
        <v/>
      </c>
      <c r="F454" s="8" t="inlineStr">
        <is>
          <t>AZC-TECH</t>
        </is>
      </c>
      <c r="G454" s="8" t="inlineStr">
        <is>
          <t>Technical Documentation</t>
        </is>
      </c>
      <c r="H454" s="8">
        <f>IF('04_SCOPE_CLASSIFICATION'!B31="","NOT CONFIGURED",IF(OR('04_SCOPE_CLASSIFICATION'!O31="High-risk — Annex III",'04_SCOPE_CLASSIFICATION'!O31="High-risk — Annex I"),IF('04_SCOPE_CLASSIFICATION'!H31="Yes",IF(E454="Parent dossier","REQUIRED — parent dossier",IF(E454="Separate dossier","REQUIRED — separate object",IF(E454="Component-scoped controls","REQUIRED — component-scoped",IF(E454="Shared parent controls","SHARED — parent dossier",IF(E454="Not separately assessed","SCREEN / HANDOFF — confirm parent coverage","NEEDS ASSESSMENT — dossier mode"))))),IF('04_SCOPE_CLASSIFICATION'!I31="Yes","SCREEN / HANDOFF — provider-side evidence required",IF('04_SCOPE_CLASSIFICATION'!H31="Needs assessment","NEEDS ASSESSMENT — provider role","SCREEN / HANDOFF — identify responsible provider"))),IF('04_SCOPE_CLASSIFICATION'!O31="Needs assessment","NEEDS ASSESSMENT","NOT APPLICABLE")))</f>
        <v/>
      </c>
      <c r="I454" s="8" t="inlineStr">
        <is>
          <t>Provider-side high-risk pack; deployer uses handoff/provider evidence.</t>
        </is>
      </c>
      <c r="J454" s="8" t="inlineStr">
        <is>
          <t>Article 11 / Annex IV</t>
        </is>
      </c>
      <c r="K454" s="8" t="inlineStr">
        <is>
          <t>AZComply_Technical_Documentation_Control_Workbook_2026-09-04.xlsx</t>
        </is>
      </c>
      <c r="L454" s="131" t="str"/>
      <c r="M454" s="131" t="inlineStr">
        <is>
          <t>Not started</t>
        </is>
      </c>
      <c r="N454" s="131" t="str"/>
      <c r="O454" s="131" t="str"/>
      <c r="P454" s="131" t="n"/>
      <c r="Q454" s="131" t="n"/>
      <c r="R454" s="136">
        <f>IF(B454="","",IF(OR(LEFT(H454,8)="REQUIRED",LEFT(H454,6)="SHARED"),IF(L454="","MISSING — pack instance ID",IF(P454="","MISSING — pack instance reference",IF(OR(H454="REQUIRED — component-scoped",LEFT(H454,6)="SHARED"),IF(Q454="","MISSING — explicit covered-object list",IF(ISNUMBER(SEARCH(B454,Q454)),"COVERED — exact shared/component route","MISSING — object not named in covered-object list")),IF(COUNTIF($L$5:$L$2000,L454)&gt;1,"BLOCK — duplicate instance ID on non-shared route","COVERED — exact route")))),IF(OR(LEFT(H454,18)="SCREEN / HANDOFF",LEFT(H454,11)="CONDITIONAL",LEFT(H454,5)="BLOCK"),"HANDOFF / CONDITIONAL — no instance coverage claim",IF(LEFT(H454,16)="NEEDS ASSESSMENT","NEEDS ASSESSMENT","N/A"))))</f>
        <v/>
      </c>
      <c r="S454" s="136">
        <f>IF(OR(B454="",F454=""),"",B454&amp;"|"&amp;F454)</f>
        <v/>
      </c>
    </row>
    <row r="455">
      <c r="A455" s="8" t="inlineStr">
        <is>
          <t>GR-0451</t>
        </is>
      </c>
      <c r="B455" s="8">
        <f>'04_SCOPE_CLASSIFICATION'!A31</f>
        <v/>
      </c>
      <c r="C455" s="8">
        <f>'04_SCOPE_CLASSIFICATION'!B31</f>
        <v/>
      </c>
      <c r="D455" s="8">
        <f>'04_SCOPE_CLASSIFICATION'!D31</f>
        <v/>
      </c>
      <c r="E455" s="8">
        <f>'04_SCOPE_CLASSIFICATION'!E31</f>
        <v/>
      </c>
      <c r="F455" s="8" t="inlineStr">
        <is>
          <t>AZC-QMS</t>
        </is>
      </c>
      <c r="G455" s="8" t="inlineStr">
        <is>
          <t>Quality Management System</t>
        </is>
      </c>
      <c r="H455" s="8">
        <f>IF('04_SCOPE_CLASSIFICATION'!B31="","NOT CONFIGURED",IF(OR('04_SCOPE_CLASSIFICATION'!O31="High-risk — Annex III",'04_SCOPE_CLASSIFICATION'!O31="High-risk — Annex I"),IF('04_SCOPE_CLASSIFICATION'!H31="Yes",IF(E455="Parent dossier","REQUIRED — parent dossier",IF(E455="Separate dossier","REQUIRED — separate object",IF(E455="Component-scoped controls","REQUIRED — component-scoped",IF(E455="Shared parent controls","SHARED — parent dossier",IF(E455="Not separately assessed","SCREEN / HANDOFF — confirm parent coverage","NEEDS ASSESSMENT — dossier mode"))))),IF('04_SCOPE_CLASSIFICATION'!I31="Yes","SCREEN / HANDOFF — provider-side evidence required",IF('04_SCOPE_CLASSIFICATION'!H31="Needs assessment","NEEDS ASSESSMENT — provider role","SCREEN / HANDOFF — identify responsible provider"))),IF('04_SCOPE_CLASSIFICATION'!O31="Needs assessment","NEEDS ASSESSMENT","NOT APPLICABLE")))</f>
        <v/>
      </c>
      <c r="I455" s="8" t="inlineStr">
        <is>
          <t>Provider-side high-risk pack; deployer uses handoff/provider evidence.</t>
        </is>
      </c>
      <c r="J455" s="8" t="inlineStr">
        <is>
          <t>Article 17</t>
        </is>
      </c>
      <c r="K455" s="8" t="inlineStr">
        <is>
          <t>AZComply_Quality_Management_System_Control_Workbook_2026-09-04.xlsx</t>
        </is>
      </c>
      <c r="L455" s="131" t="str"/>
      <c r="M455" s="131" t="inlineStr">
        <is>
          <t>Not started</t>
        </is>
      </c>
      <c r="N455" s="131" t="str"/>
      <c r="O455" s="131" t="str"/>
      <c r="P455" s="131" t="n"/>
      <c r="Q455" s="131" t="n"/>
      <c r="R455" s="136">
        <f>IF(B455="","",IF(OR(LEFT(H455,8)="REQUIRED",LEFT(H455,6)="SHARED"),IF(L455="","MISSING — pack instance ID",IF(P455="","MISSING — pack instance reference",IF(OR(H455="REQUIRED — component-scoped",LEFT(H455,6)="SHARED"),IF(Q455="","MISSING — explicit covered-object list",IF(ISNUMBER(SEARCH(B455,Q455)),"COVERED — exact shared/component route","MISSING — object not named in covered-object list")),IF(COUNTIF($L$5:$L$2000,L455)&gt;1,"BLOCK — duplicate instance ID on non-shared route","COVERED — exact route")))),IF(OR(LEFT(H455,18)="SCREEN / HANDOFF",LEFT(H455,11)="CONDITIONAL",LEFT(H455,5)="BLOCK"),"HANDOFF / CONDITIONAL — no instance coverage claim",IF(LEFT(H455,16)="NEEDS ASSESSMENT","NEEDS ASSESSMENT","N/A"))))</f>
        <v/>
      </c>
      <c r="S455" s="136">
        <f>IF(OR(B455="",F455=""),"",B455&amp;"|"&amp;F455)</f>
        <v/>
      </c>
    </row>
    <row r="456">
      <c r="A456" s="8" t="inlineStr">
        <is>
          <t>GR-0452</t>
        </is>
      </c>
      <c r="B456" s="8">
        <f>'04_SCOPE_CLASSIFICATION'!A31</f>
        <v/>
      </c>
      <c r="C456" s="8">
        <f>'04_SCOPE_CLASSIFICATION'!B31</f>
        <v/>
      </c>
      <c r="D456" s="8">
        <f>'04_SCOPE_CLASSIFICATION'!D31</f>
        <v/>
      </c>
      <c r="E456" s="8">
        <f>'04_SCOPE_CLASSIFICATION'!E31</f>
        <v/>
      </c>
      <c r="F456" s="8" t="inlineStr">
        <is>
          <t>AZC-ARS</t>
        </is>
      </c>
      <c r="G456" s="8" t="inlineStr">
        <is>
          <t>Accuracy, Robustness &amp; Cybersecurity</t>
        </is>
      </c>
      <c r="H456" s="8">
        <f>IF('04_SCOPE_CLASSIFICATION'!B31="","NOT CONFIGURED",IF(OR('04_SCOPE_CLASSIFICATION'!O31="High-risk — Annex III",'04_SCOPE_CLASSIFICATION'!O31="High-risk — Annex I"),IF('04_SCOPE_CLASSIFICATION'!H31="Yes",IF(E456="Parent dossier","REQUIRED — parent dossier",IF(E456="Separate dossier","REQUIRED — separate object",IF(E456="Component-scoped controls","REQUIRED — component-scoped",IF(E456="Shared parent controls","SHARED — parent dossier",IF(E456="Not separately assessed","SCREEN / HANDOFF — confirm parent coverage","NEEDS ASSESSMENT — dossier mode"))))),IF('04_SCOPE_CLASSIFICATION'!I31="Yes","SCREEN / HANDOFF — provider-side evidence required",IF('04_SCOPE_CLASSIFICATION'!H31="Needs assessment","NEEDS ASSESSMENT — provider role","SCREEN / HANDOFF — identify responsible provider"))),IF('04_SCOPE_CLASSIFICATION'!O31="Needs assessment","NEEDS ASSESSMENT","NOT APPLICABLE")))</f>
        <v/>
      </c>
      <c r="I456" s="8" t="inlineStr">
        <is>
          <t>Provider-side high-risk pack; deployer uses handoff/provider evidence.</t>
        </is>
      </c>
      <c r="J456" s="8" t="inlineStr">
        <is>
          <t>Article 15</t>
        </is>
      </c>
      <c r="K456" s="8" t="inlineStr">
        <is>
          <t>AZComply_Accuracy_Robustness_Cybersecurity_Control_Workbook_2026-09-04.xlsx</t>
        </is>
      </c>
      <c r="L456" s="131" t="str"/>
      <c r="M456" s="131" t="inlineStr">
        <is>
          <t>Not started</t>
        </is>
      </c>
      <c r="N456" s="131" t="str"/>
      <c r="O456" s="131" t="str"/>
      <c r="P456" s="131" t="n"/>
      <c r="Q456" s="131" t="n"/>
      <c r="R456" s="136">
        <f>IF(B456="","",IF(OR(LEFT(H456,8)="REQUIRED",LEFT(H456,6)="SHARED"),IF(L456="","MISSING — pack instance ID",IF(P456="","MISSING — pack instance reference",IF(OR(H456="REQUIRED — component-scoped",LEFT(H456,6)="SHARED"),IF(Q456="","MISSING — explicit covered-object list",IF(ISNUMBER(SEARCH(B456,Q456)),"COVERED — exact shared/component route","MISSING — object not named in covered-object list")),IF(COUNTIF($L$5:$L$2000,L456)&gt;1,"BLOCK — duplicate instance ID on non-shared route","COVERED — exact route")))),IF(OR(LEFT(H456,18)="SCREEN / HANDOFF",LEFT(H456,11)="CONDITIONAL",LEFT(H456,5)="BLOCK"),"HANDOFF / CONDITIONAL — no instance coverage claim",IF(LEFT(H456,16)="NEEDS ASSESSMENT","NEEDS ASSESSMENT","N/A"))))</f>
        <v/>
      </c>
      <c r="S456" s="136">
        <f>IF(OR(B456="",F456=""),"",B456&amp;"|"&amp;F456)</f>
        <v/>
      </c>
    </row>
    <row r="457">
      <c r="A457" s="8" t="inlineStr">
        <is>
          <t>GR-0453</t>
        </is>
      </c>
      <c r="B457" s="8">
        <f>'04_SCOPE_CLASSIFICATION'!A31</f>
        <v/>
      </c>
      <c r="C457" s="8">
        <f>'04_SCOPE_CLASSIFICATION'!B31</f>
        <v/>
      </c>
      <c r="D457" s="8">
        <f>'04_SCOPE_CLASSIFICATION'!D31</f>
        <v/>
      </c>
      <c r="E457" s="8">
        <f>'04_SCOPE_CLASSIFICATION'!E31</f>
        <v/>
      </c>
      <c r="F457" s="8" t="inlineStr">
        <is>
          <t>AZC-LOG</t>
        </is>
      </c>
      <c r="G457" s="8" t="inlineStr">
        <is>
          <t>Logging &amp; Record-Keeping</t>
        </is>
      </c>
      <c r="H457" s="8">
        <f>IF('04_SCOPE_CLASSIFICATION'!B31="","NOT CONFIGURED",IF(AND(OR('04_SCOPE_CLASSIFICATION'!O31="High-risk — Annex III",'04_SCOPE_CLASSIFICATION'!O31="High-risk — Annex I"),OR('04_SCOPE_CLASSIFICATION'!H31="Yes",'04_SCOPE_CLASSIFICATION'!I31="Yes")),IF(E457="Parent dossier","REQUIRED — parent dossier",IF(E457="Separate dossier","REQUIRED — separate object",IF(E457="Component-scoped controls","REQUIRED — component-scoped",IF(E457="Shared parent controls","SHARED — parent dossier",IF(E457="Not separately assessed","SCREEN / HANDOFF — confirm parent coverage","NEEDS ASSESSMENT — dossier mode"))))),IF('04_SCOPE_CLASSIFICATION'!O31="Needs assessment","NEEDS ASSESSMENT","NOT APPLICABLE")))</f>
        <v/>
      </c>
      <c r="I457" s="8" t="inlineStr">
        <is>
          <t>High-risk logging spans provider/deployer roles.</t>
        </is>
      </c>
      <c r="J457" s="8" t="inlineStr">
        <is>
          <t>Articles 12,19,26</t>
        </is>
      </c>
      <c r="K457" s="8" t="inlineStr">
        <is>
          <t>AZComply_Logging_Record_Keeping_Control_Workbook_2026-09-05.xlsx</t>
        </is>
      </c>
      <c r="L457" s="131" t="str"/>
      <c r="M457" s="131" t="inlineStr">
        <is>
          <t>Not started</t>
        </is>
      </c>
      <c r="N457" s="131" t="str"/>
      <c r="O457" s="131" t="str"/>
      <c r="P457" s="131" t="n"/>
      <c r="Q457" s="131" t="n"/>
      <c r="R457" s="136">
        <f>IF(B457="","",IF(OR(LEFT(H457,8)="REQUIRED",LEFT(H457,6)="SHARED"),IF(L457="","MISSING — pack instance ID",IF(P457="","MISSING — pack instance reference",IF(OR(H457="REQUIRED — component-scoped",LEFT(H457,6)="SHARED"),IF(Q457="","MISSING — explicit covered-object list",IF(ISNUMBER(SEARCH(B457,Q457)),"COVERED — exact shared/component route","MISSING — object not named in covered-object list")),IF(COUNTIF($L$5:$L$2000,L457)&gt;1,"BLOCK — duplicate instance ID on non-shared route","COVERED — exact route")))),IF(OR(LEFT(H457,18)="SCREEN / HANDOFF",LEFT(H457,11)="CONDITIONAL",LEFT(H457,5)="BLOCK"),"HANDOFF / CONDITIONAL — no instance coverage claim",IF(LEFT(H457,16)="NEEDS ASSESSMENT","NEEDS ASSESSMENT","N/A"))))</f>
        <v/>
      </c>
      <c r="S457" s="136">
        <f>IF(OR(B457="",F457=""),"",B457&amp;"|"&amp;F457)</f>
        <v/>
      </c>
    </row>
    <row r="458">
      <c r="A458" s="8" t="inlineStr">
        <is>
          <t>GR-0454</t>
        </is>
      </c>
      <c r="B458" s="8">
        <f>'04_SCOPE_CLASSIFICATION'!A31</f>
        <v/>
      </c>
      <c r="C458" s="8">
        <f>'04_SCOPE_CLASSIFICATION'!B31</f>
        <v/>
      </c>
      <c r="D458" s="8">
        <f>'04_SCOPE_CLASSIFICATION'!D31</f>
        <v/>
      </c>
      <c r="E458" s="8">
        <f>'04_SCOPE_CLASSIFICATION'!E31</f>
        <v/>
      </c>
      <c r="F458" s="8" t="inlineStr">
        <is>
          <t>AZC-TRAIN</t>
        </is>
      </c>
      <c r="G458" s="8" t="inlineStr">
        <is>
          <t>AI Literacy, Training &amp; Competence</t>
        </is>
      </c>
      <c r="H458" s="8">
        <f>IF('04_SCOPE_CLASSIFICATION'!B31="","NOT CONFIGURED",IF('04_SCOPE_CLASSIFICATION'!W31="Required",IF(E458="Parent dossier","REQUIRED — parent dossier",IF(E458="Separate dossier","REQUIRED — separate object",IF(E458="Component-scoped controls","REQUIRED — component-scoped",IF(E458="Shared parent controls","SHARED — parent dossier",IF(E458="Not separately assessed","SCREEN / HANDOFF — confirm parent coverage","NEEDS ASSESSMENT — dossier mode"))))),IF('04_SCOPE_CLASSIFICATION'!W31="Needs assessment","NEEDS ASSESSMENT","NOT APPLICABLE")))</f>
        <v/>
      </c>
      <c r="I458" s="8" t="inlineStr">
        <is>
          <t>Article 4 / high-risk oversight training.</t>
        </is>
      </c>
      <c r="J458" s="8" t="inlineStr">
        <is>
          <t>Articles 4,26(2)</t>
        </is>
      </c>
      <c r="K458" s="8" t="inlineStr">
        <is>
          <t>AZComply_AI_Literacy_Training_Competence_Control_Workbook_2026-09-05.xlsx</t>
        </is>
      </c>
      <c r="L458" s="131" t="str"/>
      <c r="M458" s="131" t="inlineStr">
        <is>
          <t>Not started</t>
        </is>
      </c>
      <c r="N458" s="131" t="str"/>
      <c r="O458" s="131" t="str"/>
      <c r="P458" s="131" t="n"/>
      <c r="Q458" s="131" t="n"/>
      <c r="R458" s="136">
        <f>IF(B458="","",IF(OR(LEFT(H458,8)="REQUIRED",LEFT(H458,6)="SHARED"),IF(L458="","MISSING — pack instance ID",IF(P458="","MISSING — pack instance reference",IF(OR(H458="REQUIRED — component-scoped",LEFT(H458,6)="SHARED"),IF(Q458="","MISSING — explicit covered-object list",IF(ISNUMBER(SEARCH(B458,Q458)),"COVERED — exact shared/component route","MISSING — object not named in covered-object list")),IF(COUNTIF($L$5:$L$2000,L458)&gt;1,"BLOCK — duplicate instance ID on non-shared route","COVERED — exact route")))),IF(OR(LEFT(H458,18)="SCREEN / HANDOFF",LEFT(H458,11)="CONDITIONAL",LEFT(H458,5)="BLOCK"),"HANDOFF / CONDITIONAL — no instance coverage claim",IF(LEFT(H458,16)="NEEDS ASSESSMENT","NEEDS ASSESSMENT","N/A"))))</f>
        <v/>
      </c>
      <c r="S458" s="136">
        <f>IF(OR(B458="",F458=""),"",B458&amp;"|"&amp;F458)</f>
        <v/>
      </c>
    </row>
    <row r="459">
      <c r="A459" s="8" t="inlineStr">
        <is>
          <t>GR-0455</t>
        </is>
      </c>
      <c r="B459" s="8">
        <f>'04_SCOPE_CLASSIFICATION'!A31</f>
        <v/>
      </c>
      <c r="C459" s="8">
        <f>'04_SCOPE_CLASSIFICATION'!B31</f>
        <v/>
      </c>
      <c r="D459" s="8">
        <f>'04_SCOPE_CLASSIFICATION'!D31</f>
        <v/>
      </c>
      <c r="E459" s="8">
        <f>'04_SCOPE_CLASSIFICATION'!E31</f>
        <v/>
      </c>
      <c r="F459" s="8" t="inlineStr">
        <is>
          <t>AZC-FRIA</t>
        </is>
      </c>
      <c r="G459" s="8" t="inlineStr">
        <is>
          <t>Fundamental Rights Impact Assessment</t>
        </is>
      </c>
      <c r="H459" s="8">
        <f>IF('04_SCOPE_CLASSIFICATION'!B31="","NOT CONFIGURED",IF('04_SCOPE_CLASSIFICATION'!S31="Required",IF(E459="Parent dossier","REQUIRED — parent dossier",IF(E459="Separate dossier","REQUIRED — separate object",IF(E459="Component-scoped controls","REQUIRED — component-scoped",IF(E459="Shared parent controls","SHARED — parent dossier",IF(E459="Not separately assessed","SCREEN / HANDOFF — confirm parent coverage","NEEDS ASSESSMENT — dossier mode"))))),IF('04_SCOPE_CLASSIFICATION'!S31="Potentially reusable / exempt route","CONDITIONAL — reuse/exemption review",IF('04_SCOPE_CLASSIFICATION'!S31="Needs assessment","NEEDS ASSESSMENT","NOT APPLICABLE"))))</f>
        <v/>
      </c>
      <c r="I459" s="8" t="inlineStr">
        <is>
          <t>FRIA use/deployer route.</t>
        </is>
      </c>
      <c r="J459" s="8" t="inlineStr">
        <is>
          <t>Article 27 / Art.5(2)</t>
        </is>
      </c>
      <c r="K459" s="8" t="inlineStr">
        <is>
          <t>AZComply_Fundamental_Rights_Impact_Assessment_Control_Workbook_2026-09-05.xlsx</t>
        </is>
      </c>
      <c r="L459" s="131" t="str"/>
      <c r="M459" s="131" t="inlineStr">
        <is>
          <t>Not started</t>
        </is>
      </c>
      <c r="N459" s="131" t="str"/>
      <c r="O459" s="131" t="str"/>
      <c r="P459" s="131" t="n"/>
      <c r="Q459" s="131" t="n"/>
      <c r="R459" s="136">
        <f>IF(B459="","",IF(OR(LEFT(H459,8)="REQUIRED",LEFT(H459,6)="SHARED"),IF(L459="","MISSING — pack instance ID",IF(P459="","MISSING — pack instance reference",IF(OR(H459="REQUIRED — component-scoped",LEFT(H459,6)="SHARED"),IF(Q459="","MISSING — explicit covered-object list",IF(ISNUMBER(SEARCH(B459,Q459)),"COVERED — exact shared/component route","MISSING — object not named in covered-object list")),IF(COUNTIF($L$5:$L$2000,L459)&gt;1,"BLOCK — duplicate instance ID on non-shared route","COVERED — exact route")))),IF(OR(LEFT(H459,18)="SCREEN / HANDOFF",LEFT(H459,11)="CONDITIONAL",LEFT(H459,5)="BLOCK"),"HANDOFF / CONDITIONAL — no instance coverage claim",IF(LEFT(H459,16)="NEEDS ASSESSMENT","NEEDS ASSESSMENT","N/A"))))</f>
        <v/>
      </c>
      <c r="S459" s="136">
        <f>IF(OR(B459="",F459=""),"",B459&amp;"|"&amp;F459)</f>
        <v/>
      </c>
    </row>
    <row r="460">
      <c r="A460" s="8" t="inlineStr">
        <is>
          <t>GR-0456</t>
        </is>
      </c>
      <c r="B460" s="8">
        <f>'04_SCOPE_CLASSIFICATION'!A31</f>
        <v/>
      </c>
      <c r="C460" s="8">
        <f>'04_SCOPE_CLASSIFICATION'!B31</f>
        <v/>
      </c>
      <c r="D460" s="8">
        <f>'04_SCOPE_CLASSIFICATION'!D31</f>
        <v/>
      </c>
      <c r="E460" s="8">
        <f>'04_SCOPE_CLASSIFICATION'!E31</f>
        <v/>
      </c>
      <c r="F460" s="8" t="inlineStr">
        <is>
          <t>AZC-REG</t>
        </is>
      </c>
      <c r="G460" s="8" t="inlineStr">
        <is>
          <t>EU AI Database Registration</t>
        </is>
      </c>
      <c r="H460" s="8">
        <f>IF('04_SCOPE_CLASSIFICATION'!B31="","NOT CONFIGURED",IF(LEFT('04_SCOPE_CLASSIFICATION'!T31,8)="Required",IF(E460="Parent dossier","REQUIRED — parent dossier",IF(E460="Separate dossier","REQUIRED — separate object",IF(E460="Component-scoped controls","REQUIRED — component-scoped",IF(E460="Shared parent controls","SHARED — parent dossier",IF(E460="Not separately assessed","SCREEN / HANDOFF — confirm parent coverage","NEEDS ASSESSMENT — dossier mode"))))),IF('04_SCOPE_CLASSIFICATION'!T31="Needs assessment","NEEDS ASSESSMENT","NOT APPLICABLE")))</f>
        <v/>
      </c>
      <c r="I460" s="8" t="inlineStr">
        <is>
          <t>EU/secure/national registration routing.</t>
        </is>
      </c>
      <c r="J460" s="8" t="inlineStr">
        <is>
          <t>Articles 49,71</t>
        </is>
      </c>
      <c r="K460" s="8" t="inlineStr">
        <is>
          <t>AZComply_EU_AI_Database_Registration_Control_Workbook_2026-09-05.xlsx</t>
        </is>
      </c>
      <c r="L460" s="131" t="str"/>
      <c r="M460" s="131" t="inlineStr">
        <is>
          <t>Not started</t>
        </is>
      </c>
      <c r="N460" s="131" t="str"/>
      <c r="O460" s="131" t="str"/>
      <c r="P460" s="131" t="n"/>
      <c r="Q460" s="131" t="n"/>
      <c r="R460" s="136">
        <f>IF(B460="","",IF(OR(LEFT(H460,8)="REQUIRED",LEFT(H460,6)="SHARED"),IF(L460="","MISSING — pack instance ID",IF(P460="","MISSING — pack instance reference",IF(OR(H460="REQUIRED — component-scoped",LEFT(H460,6)="SHARED"),IF(Q460="","MISSING — explicit covered-object list",IF(ISNUMBER(SEARCH(B460,Q460)),"COVERED — exact shared/component route","MISSING — object not named in covered-object list")),IF(COUNTIF($L$5:$L$2000,L460)&gt;1,"BLOCK — duplicate instance ID on non-shared route","COVERED — exact route")))),IF(OR(LEFT(H460,18)="SCREEN / HANDOFF",LEFT(H460,11)="CONDITIONAL",LEFT(H460,5)="BLOCK"),"HANDOFF / CONDITIONAL — no instance coverage claim",IF(LEFT(H460,16)="NEEDS ASSESSMENT","NEEDS ASSESSMENT","N/A"))))</f>
        <v/>
      </c>
      <c r="S460" s="136">
        <f>IF(OR(B460="",F460=""),"",B460&amp;"|"&amp;F460)</f>
        <v/>
      </c>
    </row>
    <row r="461">
      <c r="A461" s="8" t="inlineStr">
        <is>
          <t>GR-0457</t>
        </is>
      </c>
      <c r="B461" s="8">
        <f>'04_SCOPE_CLASSIFICATION'!A31</f>
        <v/>
      </c>
      <c r="C461" s="8">
        <f>'04_SCOPE_CLASSIFICATION'!B31</f>
        <v/>
      </c>
      <c r="D461" s="8">
        <f>'04_SCOPE_CLASSIFICATION'!D31</f>
        <v/>
      </c>
      <c r="E461" s="8">
        <f>'04_SCOPE_CLASSIFICATION'!E31</f>
        <v/>
      </c>
      <c r="F461" s="8" t="inlineStr">
        <is>
          <t>AZC-PMS</t>
        </is>
      </c>
      <c r="G461" s="8" t="inlineStr">
        <is>
          <t>Post-Market Monitoring</t>
        </is>
      </c>
      <c r="H461" s="8">
        <f>IF('04_SCOPE_CLASSIFICATION'!B31="","NOT CONFIGURED",IF(OR('04_SCOPE_CLASSIFICATION'!O31="High-risk — Annex III",'04_SCOPE_CLASSIFICATION'!O31="High-risk — Annex I"),IF('04_SCOPE_CLASSIFICATION'!H31="Yes",IF(E461="Parent dossier","REQUIRED — parent dossier",IF(E461="Separate dossier","REQUIRED — separate object",IF(E461="Component-scoped controls","REQUIRED — component-scoped",IF(E461="Shared parent controls","SHARED — parent dossier",IF(E461="Not separately assessed","SCREEN / HANDOFF — confirm parent coverage","NEEDS ASSESSMENT — dossier mode"))))),IF('04_SCOPE_CLASSIFICATION'!I31="Yes","SCREEN / HANDOFF — provider-side evidence required",IF('04_SCOPE_CLASSIFICATION'!H31="Needs assessment","NEEDS ASSESSMENT — provider role","SCREEN / HANDOFF — identify responsible provider"))),IF('04_SCOPE_CLASSIFICATION'!O31="Needs assessment","NEEDS ASSESSMENT","NOT APPLICABLE")))</f>
        <v/>
      </c>
      <c r="I461" s="8" t="inlineStr">
        <is>
          <t>Provider-side high-risk pack; deployer uses handoff/provider evidence.</t>
        </is>
      </c>
      <c r="J461" s="8" t="inlineStr">
        <is>
          <t>Article 72</t>
        </is>
      </c>
      <c r="K461" s="8" t="inlineStr">
        <is>
          <t>AZComply_Post_Market_Monitoring_Control_Workbook_2026-09-04.xlsx</t>
        </is>
      </c>
      <c r="L461" s="131" t="str"/>
      <c r="M461" s="131" t="inlineStr">
        <is>
          <t>Not started</t>
        </is>
      </c>
      <c r="N461" s="131" t="str"/>
      <c r="O461" s="131" t="str"/>
      <c r="P461" s="131" t="n"/>
      <c r="Q461" s="131" t="n"/>
      <c r="R461" s="136">
        <f>IF(B461="","",IF(OR(LEFT(H461,8)="REQUIRED",LEFT(H461,6)="SHARED"),IF(L461="","MISSING — pack instance ID",IF(P461="","MISSING — pack instance reference",IF(OR(H461="REQUIRED — component-scoped",LEFT(H461,6)="SHARED"),IF(Q461="","MISSING — explicit covered-object list",IF(ISNUMBER(SEARCH(B461,Q461)),"COVERED — exact shared/component route","MISSING — object not named in covered-object list")),IF(COUNTIF($L$5:$L$2000,L461)&gt;1,"BLOCK — duplicate instance ID on non-shared route","COVERED — exact route")))),IF(OR(LEFT(H461,18)="SCREEN / HANDOFF",LEFT(H461,11)="CONDITIONAL",LEFT(H461,5)="BLOCK"),"HANDOFF / CONDITIONAL — no instance coverage claim",IF(LEFT(H461,16)="NEEDS ASSESSMENT","NEEDS ASSESSMENT","N/A"))))</f>
        <v/>
      </c>
      <c r="S461" s="136">
        <f>IF(OR(B461="",F461=""),"",B461&amp;"|"&amp;F461)</f>
        <v/>
      </c>
    </row>
    <row r="462">
      <c r="A462" s="8" t="inlineStr">
        <is>
          <t>GR-0458</t>
        </is>
      </c>
      <c r="B462" s="8">
        <f>'04_SCOPE_CLASSIFICATION'!A31</f>
        <v/>
      </c>
      <c r="C462" s="8">
        <f>'04_SCOPE_CLASSIFICATION'!B31</f>
        <v/>
      </c>
      <c r="D462" s="8">
        <f>'04_SCOPE_CLASSIFICATION'!D31</f>
        <v/>
      </c>
      <c r="E462" s="8">
        <f>'04_SCOPE_CLASSIFICATION'!E31</f>
        <v/>
      </c>
      <c r="F462" s="8" t="inlineStr">
        <is>
          <t>AZC-SUP</t>
        </is>
      </c>
      <c r="G462" s="8" t="inlineStr">
        <is>
          <t>AI Supply Chain &amp; Value Chain</t>
        </is>
      </c>
      <c r="H462" s="8">
        <f>IF('04_SCOPE_CLASSIFICATION'!B31="","NOT CONFIGURED",IF('04_SCOPE_CLASSIFICATION'!V31="Required",IF(E462="Parent dossier","REQUIRED — parent dossier",IF(E462="Separate dossier","REQUIRED — separate object",IF(E462="Component-scoped controls","REQUIRED — component-scoped",IF(E462="Shared parent controls","SHARED — parent dossier",IF(E462="Not separately assessed","SCREEN / HANDOFF — confirm parent coverage","NEEDS ASSESSMENT — dossier mode"))))),IF('04_SCOPE_CLASSIFICATION'!V31="Screen / handoff","SCREEN / HANDOFF",IF('04_SCOPE_CLASSIFICATION'!V31="Needs assessment","NEEDS ASSESSMENT","NOT APPLICABLE"))))</f>
        <v/>
      </c>
      <c r="I462" s="8" t="inlineStr">
        <is>
          <t>Articles 22–25/value-chain route.</t>
        </is>
      </c>
      <c r="J462" s="8" t="inlineStr">
        <is>
          <t>Articles 22–25</t>
        </is>
      </c>
      <c r="K462" s="8" t="inlineStr">
        <is>
          <t>AZComply_AI_Supply_Chain_Value_Chain_Control_Workbook_2026-09-05.xlsx</t>
        </is>
      </c>
      <c r="L462" s="131" t="str"/>
      <c r="M462" s="131" t="inlineStr">
        <is>
          <t>Not started</t>
        </is>
      </c>
      <c r="N462" s="131" t="str"/>
      <c r="O462" s="131" t="str"/>
      <c r="P462" s="131" t="n"/>
      <c r="Q462" s="131" t="n"/>
      <c r="R462" s="136">
        <f>IF(B462="","",IF(OR(LEFT(H462,8)="REQUIRED",LEFT(H462,6)="SHARED"),IF(L462="","MISSING — pack instance ID",IF(P462="","MISSING — pack instance reference",IF(OR(H462="REQUIRED — component-scoped",LEFT(H462,6)="SHARED"),IF(Q462="","MISSING — explicit covered-object list",IF(ISNUMBER(SEARCH(B462,Q462)),"COVERED — exact shared/component route","MISSING — object not named in covered-object list")),IF(COUNTIF($L$5:$L$2000,L462)&gt;1,"BLOCK — duplicate instance ID on non-shared route","COVERED — exact route")))),IF(OR(LEFT(H462,18)="SCREEN / HANDOFF",LEFT(H462,11)="CONDITIONAL",LEFT(H462,5)="BLOCK"),"HANDOFF / CONDITIONAL — no instance coverage claim",IF(LEFT(H462,16)="NEEDS ASSESSMENT","NEEDS ASSESSMENT","N/A"))))</f>
        <v/>
      </c>
      <c r="S462" s="136">
        <f>IF(OR(B462="",F462=""),"",B462&amp;"|"&amp;F462)</f>
        <v/>
      </c>
    </row>
    <row r="463">
      <c r="A463" s="8" t="inlineStr">
        <is>
          <t>GR-0459</t>
        </is>
      </c>
      <c r="B463" s="8">
        <f>'04_SCOPE_CLASSIFICATION'!A31</f>
        <v/>
      </c>
      <c r="C463" s="8">
        <f>'04_SCOPE_CLASSIFICATION'!B31</f>
        <v/>
      </c>
      <c r="D463" s="8">
        <f>'04_SCOPE_CLASSIFICATION'!D31</f>
        <v/>
      </c>
      <c r="E463" s="8">
        <f>'04_SCOPE_CLASSIFICATION'!E31</f>
        <v/>
      </c>
      <c r="F463" s="8" t="inlineStr">
        <is>
          <t>AZC-GPAI</t>
        </is>
      </c>
      <c r="G463" s="8" t="inlineStr">
        <is>
          <t>GPAI Model Compliance</t>
        </is>
      </c>
      <c r="H463" s="8">
        <f>IF('04_SCOPE_CLASSIFICATION'!B31="","NOT CONFIGURED",IF(OR('04_SCOPE_CLASSIFICATION'!U31="Ordinary GPAI provider",'04_SCOPE_CLASSIFICATION'!U31="Systemic-risk GPAI provider"),IF('04_SCOPE_CLASSIFICATION'!H31="Yes",IF(E463="Parent dossier","REQUIRED — parent dossier",IF(E463="Separate dossier","REQUIRED — separate object",IF(E463="Component-scoped controls","REQUIRED — component-scoped",IF(E463="Shared parent controls","SHARED — parent dossier",IF(E463="Not separately assessed","SCREEN / HANDOFF — confirm parent coverage","NEEDS ASSESSMENT — dossier mode"))))),"SCREEN / HANDOFF — external GPAI provider obligations"),IF('04_SCOPE_CLASSIFICATION'!U31="GPAI model used / external provider handoff","SCREEN / HANDOFF — model-provider evidence",IF('04_SCOPE_CLASSIFICATION'!U31="Needs assessment","NEEDS ASSESSMENT","NOT APPLICABLE"))))</f>
        <v/>
      </c>
      <c r="I463" s="8" t="inlineStr">
        <is>
          <t>GPAI provider vs downstream handoff.</t>
        </is>
      </c>
      <c r="J463" s="8" t="inlineStr">
        <is>
          <t>Articles 51–55</t>
        </is>
      </c>
      <c r="K463" s="8" t="inlineStr">
        <is>
          <t>AZComply_GPAI_Model_Compliance_Control_Workbook_2026-09-05.xlsx</t>
        </is>
      </c>
      <c r="L463" s="131" t="str"/>
      <c r="M463" s="131" t="inlineStr">
        <is>
          <t>Not started</t>
        </is>
      </c>
      <c r="N463" s="131" t="str"/>
      <c r="O463" s="131" t="str"/>
      <c r="P463" s="131" t="n"/>
      <c r="Q463" s="131" t="n"/>
      <c r="R463" s="136">
        <f>IF(B463="","",IF(OR(LEFT(H463,8)="REQUIRED",LEFT(H463,6)="SHARED"),IF(L463="","MISSING — pack instance ID",IF(P463="","MISSING — pack instance reference",IF(OR(H463="REQUIRED — component-scoped",LEFT(H463,6)="SHARED"),IF(Q463="","MISSING — explicit covered-object list",IF(ISNUMBER(SEARCH(B463,Q463)),"COVERED — exact shared/component route","MISSING — object not named in covered-object list")),IF(COUNTIF($L$5:$L$2000,L463)&gt;1,"BLOCK — duplicate instance ID on non-shared route","COVERED — exact route")))),IF(OR(LEFT(H463,18)="SCREEN / HANDOFF",LEFT(H463,11)="CONDITIONAL",LEFT(H463,5)="BLOCK"),"HANDOFF / CONDITIONAL — no instance coverage claim",IF(LEFT(H463,16)="NEEDS ASSESSMENT","NEEDS ASSESSMENT","N/A"))))</f>
        <v/>
      </c>
      <c r="S463" s="136">
        <f>IF(OR(B463="",F463=""),"",B463&amp;"|"&amp;F463)</f>
        <v/>
      </c>
    </row>
    <row r="464">
      <c r="A464" s="8" t="inlineStr">
        <is>
          <t>GR-0460</t>
        </is>
      </c>
      <c r="B464" s="8">
        <f>'04_SCOPE_CLASSIFICATION'!A32</f>
        <v/>
      </c>
      <c r="C464" s="8">
        <f>'04_SCOPE_CLASSIFICATION'!B32</f>
        <v/>
      </c>
      <c r="D464" s="8">
        <f>'04_SCOPE_CLASSIFICATION'!D32</f>
        <v/>
      </c>
      <c r="E464" s="8">
        <f>'04_SCOPE_CLASSIFICATION'!E32</f>
        <v/>
      </c>
      <c r="F464" s="8" t="inlineStr">
        <is>
          <t>AZC-CLS</t>
        </is>
      </c>
      <c r="G464" s="8" t="inlineStr">
        <is>
          <t>AI System Classification Decision</t>
        </is>
      </c>
      <c r="H464" s="8">
        <f>IF('04_SCOPE_CLASSIFICATION'!B32="","NOT CONFIGURED",IF('04_SCOPE_CLASSIFICATION'!D32="Needs assessment","NEEDS ASSESSMENT — regulatory object status",IF(OR('04_SCOPE_CLASSIFICATION'!D32="Separate AI system",'04_SCOPE_CLASSIFICATION'!D32="GPAI model"),IF(E464="Parent dossier","REQUIRED — parent dossier",IF(E464="Separate dossier","REQUIRED — separate object",IF(E464="Component-scoped controls","REQUIRED — component-scoped",IF(E464="Shared parent controls","SHARED — parent dossier",IF(E464="Not separately assessed","SCREEN / HANDOFF — confirm parent coverage","NEEDS ASSESSMENT — dossier mode"))))),IF('04_SCOPE_CLASSIFICATION'!D32="AI component within parent","SCREEN / HANDOFF — classify component within parent context",IF('04_SCOPE_CLASSIFICATION'!D32="Non-AI component","NOT APPLICABLE","NEEDS ASSESSMENT")))))</f>
        <v/>
      </c>
      <c r="I464" s="8" t="inlineStr">
        <is>
          <t>Classification/scope screen for each material object.</t>
        </is>
      </c>
      <c r="J464" s="8" t="inlineStr">
        <is>
          <t>Art.2/3/5/6; Annex I/III</t>
        </is>
      </c>
      <c r="K464" s="8" t="inlineStr">
        <is>
          <t>AZComply_AI_System_Classification_Decision_Workbook_UPDATED_2026-09-04.xlsx</t>
        </is>
      </c>
      <c r="L464" s="131" t="str"/>
      <c r="M464" s="131" t="inlineStr">
        <is>
          <t>Not started</t>
        </is>
      </c>
      <c r="N464" s="131" t="str"/>
      <c r="O464" s="131" t="str"/>
      <c r="P464" s="131" t="n"/>
      <c r="Q464" s="131" t="n"/>
      <c r="R464" s="136">
        <f>IF(B464="","",IF(OR(LEFT(H464,8)="REQUIRED",LEFT(H464,6)="SHARED"),IF(L464="","MISSING — pack instance ID",IF(P464="","MISSING — pack instance reference",IF(OR(H464="REQUIRED — component-scoped",LEFT(H464,6)="SHARED"),IF(Q464="","MISSING — explicit covered-object list",IF(ISNUMBER(SEARCH(B464,Q464)),"COVERED — exact shared/component route","MISSING — object not named in covered-object list")),IF(COUNTIF($L$5:$L$2000,L464)&gt;1,"BLOCK — duplicate instance ID on non-shared route","COVERED — exact route")))),IF(OR(LEFT(H464,18)="SCREEN / HANDOFF",LEFT(H464,11)="CONDITIONAL",LEFT(H464,5)="BLOCK"),"HANDOFF / CONDITIONAL — no instance coverage claim",IF(LEFT(H464,16)="NEEDS ASSESSMENT","NEEDS ASSESSMENT","N/A"))))</f>
        <v/>
      </c>
      <c r="S464" s="136">
        <f>IF(OR(B464="",F464=""),"",B464&amp;"|"&amp;F464)</f>
        <v/>
      </c>
    </row>
    <row r="465">
      <c r="A465" s="8" t="inlineStr">
        <is>
          <t>GR-0461</t>
        </is>
      </c>
      <c r="B465" s="8">
        <f>'04_SCOPE_CLASSIFICATION'!A32</f>
        <v/>
      </c>
      <c r="C465" s="8">
        <f>'04_SCOPE_CLASSIFICATION'!B32</f>
        <v/>
      </c>
      <c r="D465" s="8">
        <f>'04_SCOPE_CLASSIFICATION'!D32</f>
        <v/>
      </c>
      <c r="E465" s="8">
        <f>'04_SCOPE_CLASSIFICATION'!E32</f>
        <v/>
      </c>
      <c r="F465" s="8" t="inlineStr">
        <is>
          <t>AZC-A5</t>
        </is>
      </c>
      <c r="G465" s="8" t="inlineStr">
        <is>
          <t>Article 5 Prohibited Practices</t>
        </is>
      </c>
      <c r="H465" s="8">
        <f>IF('04_SCOPE_CLASSIFICATION'!B32="","NOT CONFIGURED",IF('04_SCOPE_CLASSIFICATION'!F32="No","NOT APPLICABLE — not AI system",IF('04_SCOPE_CLASSIFICATION'!N32="Needs assessment","NEEDS ASSESSMENT — Article 5 screen",IF(OR('04_SCOPE_CLASSIFICATION'!N32="Potential prohibited-practice route",'04_SCOPE_CLASSIFICATION'!N32="Future Article 5 transition route"),"BLOCK / HANDOFF — Article 5 route",IF('04_SCOPE_CLASSIFICATION'!N32="No current Article 5 trigger","SCREEN COMPLETE — no current trigger","NOT APPLICABLE")))))</f>
        <v/>
      </c>
      <c r="I465" s="8" t="inlineStr">
        <is>
          <t>Article 5 gate; component positive route escalates to parent.</t>
        </is>
      </c>
      <c r="J465" s="8" t="inlineStr">
        <is>
          <t>Article 5</t>
        </is>
      </c>
      <c r="K465" s="8" t="inlineStr">
        <is>
          <t>AZComply_Article5_Prohibited_Practices_Control_Workbook_2026-09-04.xlsx</t>
        </is>
      </c>
      <c r="L465" s="131" t="str"/>
      <c r="M465" s="131" t="inlineStr">
        <is>
          <t>Not started</t>
        </is>
      </c>
      <c r="N465" s="131" t="str"/>
      <c r="O465" s="131" t="str"/>
      <c r="P465" s="131" t="n"/>
      <c r="Q465" s="131" t="n"/>
      <c r="R465" s="136">
        <f>IF(B465="","",IF(OR(LEFT(H465,8)="REQUIRED",LEFT(H465,6)="SHARED"),IF(L465="","MISSING — pack instance ID",IF(P465="","MISSING — pack instance reference",IF(OR(H465="REQUIRED — component-scoped",LEFT(H465,6)="SHARED"),IF(Q465="","MISSING — explicit covered-object list",IF(ISNUMBER(SEARCH(B465,Q465)),"COVERED — exact shared/component route","MISSING — object not named in covered-object list")),IF(COUNTIF($L$5:$L$2000,L465)&gt;1,"BLOCK — duplicate instance ID on non-shared route","COVERED — exact route")))),IF(OR(LEFT(H465,18)="SCREEN / HANDOFF",LEFT(H465,11)="CONDITIONAL",LEFT(H465,5)="BLOCK"),"HANDOFF / CONDITIONAL — no instance coverage claim",IF(LEFT(H465,16)="NEEDS ASSESSMENT","NEEDS ASSESSMENT","N/A"))))</f>
        <v/>
      </c>
      <c r="S465" s="136">
        <f>IF(OR(B465="",F465=""),"",B465&amp;"|"&amp;F465)</f>
        <v/>
      </c>
    </row>
    <row r="466">
      <c r="A466" s="8" t="inlineStr">
        <is>
          <t>GR-0462</t>
        </is>
      </c>
      <c r="B466" s="8">
        <f>'04_SCOPE_CLASSIFICATION'!A32</f>
        <v/>
      </c>
      <c r="C466" s="8">
        <f>'04_SCOPE_CLASSIFICATION'!B32</f>
        <v/>
      </c>
      <c r="D466" s="8">
        <f>'04_SCOPE_CLASSIFICATION'!D32</f>
        <v/>
      </c>
      <c r="E466" s="8">
        <f>'04_SCOPE_CLASSIFICATION'!E32</f>
        <v/>
      </c>
      <c r="F466" s="8" t="inlineStr">
        <is>
          <t>AZC-TRANS</t>
        </is>
      </c>
      <c r="G466" s="8" t="inlineStr">
        <is>
          <t>Transparency &amp; Information</t>
        </is>
      </c>
      <c r="H466" s="8">
        <f>IF('04_SCOPE_CLASSIFICATION'!B32="","NOT CONFIGURED",IF(OR('04_SCOPE_CLASSIFICATION'!R32="Required",AND(OR('04_SCOPE_CLASSIFICATION'!O32="High-risk — Annex III",'04_SCOPE_CLASSIFICATION'!O32="High-risk — Annex I"),'04_SCOPE_CLASSIFICATION'!H32="Yes")),IF(E466="Parent dossier","REQUIRED — parent dossier",IF(E466="Separate dossier","REQUIRED — separate object",IF(E466="Component-scoped controls","REQUIRED — component-scoped",IF(E466="Shared parent controls","SHARED — parent dossier",IF(E466="Not separately assessed","SCREEN / HANDOFF — confirm parent coverage","NEEDS ASSESSMENT — dossier mode"))))),IF(AND(OR('04_SCOPE_CLASSIFICATION'!O32="High-risk — Annex III",'04_SCOPE_CLASSIFICATION'!O32="High-risk — Annex I"),'04_SCOPE_CLASSIFICATION'!I32="Yes",'04_SCOPE_CLASSIFICATION'!H32&lt;&gt;"Yes"),"SCREEN / HANDOFF — obtain provider Article 13 information",IF(OR('04_SCOPE_CLASSIFICATION'!R32="Needs assessment",'04_SCOPE_CLASSIFICATION'!O32="Needs assessment"),"NEEDS ASSESSMENT",IF('04_SCOPE_CLASSIFICATION'!R32="Potential exception / reduced disclosure","CONDITIONAL — exception / reduced disclosure evidence","NOT APPLICABLE")))))</f>
        <v/>
      </c>
      <c r="I466" s="8" t="inlineStr">
        <is>
          <t>Article 13 provider info + Article 50 transparency.</t>
        </is>
      </c>
      <c r="J466" s="8" t="inlineStr">
        <is>
          <t>Articles 13,50</t>
        </is>
      </c>
      <c r="K466" s="8" t="inlineStr">
        <is>
          <t>AZComply_Transparency_Information_Control_Workbook_2026-09-05.xlsx</t>
        </is>
      </c>
      <c r="L466" s="131" t="str"/>
      <c r="M466" s="131" t="inlineStr">
        <is>
          <t>Not started</t>
        </is>
      </c>
      <c r="N466" s="131" t="str"/>
      <c r="O466" s="131" t="str"/>
      <c r="P466" s="131" t="n"/>
      <c r="Q466" s="131" t="n"/>
      <c r="R466" s="136">
        <f>IF(B466="","",IF(OR(LEFT(H466,8)="REQUIRED",LEFT(H466,6)="SHARED"),IF(L466="","MISSING — pack instance ID",IF(P466="","MISSING — pack instance reference",IF(OR(H466="REQUIRED — component-scoped",LEFT(H466,6)="SHARED"),IF(Q466="","MISSING — explicit covered-object list",IF(ISNUMBER(SEARCH(B466,Q466)),"COVERED — exact shared/component route","MISSING — object not named in covered-object list")),IF(COUNTIF($L$5:$L$2000,L466)&gt;1,"BLOCK — duplicate instance ID on non-shared route","COVERED — exact route")))),IF(OR(LEFT(H466,18)="SCREEN / HANDOFF",LEFT(H466,11)="CONDITIONAL",LEFT(H466,5)="BLOCK"),"HANDOFF / CONDITIONAL — no instance coverage claim",IF(LEFT(H466,16)="NEEDS ASSESSMENT","NEEDS ASSESSMENT","N/A"))))</f>
        <v/>
      </c>
      <c r="S466" s="136">
        <f>IF(OR(B466="",F466=""),"",B466&amp;"|"&amp;F466)</f>
        <v/>
      </c>
    </row>
    <row r="467">
      <c r="A467" s="8" t="inlineStr">
        <is>
          <t>GR-0463</t>
        </is>
      </c>
      <c r="B467" s="8">
        <f>'04_SCOPE_CLASSIFICATION'!A32</f>
        <v/>
      </c>
      <c r="C467" s="8">
        <f>'04_SCOPE_CLASSIFICATION'!B32</f>
        <v/>
      </c>
      <c r="D467" s="8">
        <f>'04_SCOPE_CLASSIFICATION'!D32</f>
        <v/>
      </c>
      <c r="E467" s="8">
        <f>'04_SCOPE_CLASSIFICATION'!E32</f>
        <v/>
      </c>
      <c r="F467" s="8" t="inlineStr">
        <is>
          <t>AZC-DEP</t>
        </is>
      </c>
      <c r="G467" s="8" t="inlineStr">
        <is>
          <t>Deployer Obligations</t>
        </is>
      </c>
      <c r="H467" s="8">
        <f>IF('04_SCOPE_CLASSIFICATION'!B32="","NOT CONFIGURED",IF(AND('04_SCOPE_CLASSIFICATION'!I32="Yes",OR('04_SCOPE_CLASSIFICATION'!O32="High-risk — Annex III",'04_SCOPE_CLASSIFICATION'!O32="High-risk — Annex I")),IF(E467="Parent dossier","REQUIRED — parent dossier",IF(E467="Separate dossier","REQUIRED — separate object",IF(E467="Component-scoped controls","REQUIRED — component-scoped",IF(E467="Shared parent controls","SHARED — parent dossier",IF(E467="Not separately assessed","SCREEN / HANDOFF — confirm parent coverage","NEEDS ASSESSMENT — dossier mode"))))),IF(OR('04_SCOPE_CLASSIFICATION'!I32="Needs assessment",'04_SCOPE_CLASSIFICATION'!O32="Needs assessment"),"NEEDS ASSESSMENT","NOT APPLICABLE")))</f>
        <v/>
      </c>
      <c r="I467" s="8" t="inlineStr">
        <is>
          <t>High-risk deployer duties.</t>
        </is>
      </c>
      <c r="J467" s="8" t="inlineStr">
        <is>
          <t>Article 26</t>
        </is>
      </c>
      <c r="K467" s="8" t="inlineStr">
        <is>
          <t>AZComply_Deployer_Obligations_Control_Workbook_2026-09-04.xlsx</t>
        </is>
      </c>
      <c r="L467" s="131" t="str"/>
      <c r="M467" s="131" t="inlineStr">
        <is>
          <t>Not started</t>
        </is>
      </c>
      <c r="N467" s="131" t="str"/>
      <c r="O467" s="131" t="str"/>
      <c r="P467" s="131" t="n"/>
      <c r="Q467" s="131" t="n"/>
      <c r="R467" s="136">
        <f>IF(B467="","",IF(OR(LEFT(H467,8)="REQUIRED",LEFT(H467,6)="SHARED"),IF(L467="","MISSING — pack instance ID",IF(P467="","MISSING — pack instance reference",IF(OR(H467="REQUIRED — component-scoped",LEFT(H467,6)="SHARED"),IF(Q467="","MISSING — explicit covered-object list",IF(ISNUMBER(SEARCH(B467,Q467)),"COVERED — exact shared/component route","MISSING — object not named in covered-object list")),IF(COUNTIF($L$5:$L$2000,L467)&gt;1,"BLOCK — duplicate instance ID on non-shared route","COVERED — exact route")))),IF(OR(LEFT(H467,18)="SCREEN / HANDOFF",LEFT(H467,11)="CONDITIONAL",LEFT(H467,5)="BLOCK"),"HANDOFF / CONDITIONAL — no instance coverage claim",IF(LEFT(H467,16)="NEEDS ASSESSMENT","NEEDS ASSESSMENT","N/A"))))</f>
        <v/>
      </c>
      <c r="S467" s="136">
        <f>IF(OR(B467="",F467=""),"",B467&amp;"|"&amp;F467)</f>
        <v/>
      </c>
    </row>
    <row r="468">
      <c r="A468" s="8" t="inlineStr">
        <is>
          <t>GR-0464</t>
        </is>
      </c>
      <c r="B468" s="8">
        <f>'04_SCOPE_CLASSIFICATION'!A32</f>
        <v/>
      </c>
      <c r="C468" s="8">
        <f>'04_SCOPE_CLASSIFICATION'!B32</f>
        <v/>
      </c>
      <c r="D468" s="8">
        <f>'04_SCOPE_CLASSIFICATION'!D32</f>
        <v/>
      </c>
      <c r="E468" s="8">
        <f>'04_SCOPE_CLASSIFICATION'!E32</f>
        <v/>
      </c>
      <c r="F468" s="8" t="inlineStr">
        <is>
          <t>AZC-HO</t>
        </is>
      </c>
      <c r="G468" s="8" t="inlineStr">
        <is>
          <t>Human Oversight</t>
        </is>
      </c>
      <c r="H468" s="8">
        <f>IF('04_SCOPE_CLASSIFICATION'!B32="","NOT CONFIGURED",IF(AND(OR('04_SCOPE_CLASSIFICATION'!O32="High-risk — Annex III",'04_SCOPE_CLASSIFICATION'!O32="High-risk — Annex I"),OR('04_SCOPE_CLASSIFICATION'!H32="Yes",'04_SCOPE_CLASSIFICATION'!I32="Yes")),IF(E468="Parent dossier","REQUIRED — parent dossier",IF(E468="Separate dossier","REQUIRED — separate object",IF(E468="Component-scoped controls","REQUIRED — component-scoped",IF(E468="Shared parent controls","SHARED — parent dossier",IF(E468="Not separately assessed","SCREEN / HANDOFF — confirm parent coverage","NEEDS ASSESSMENT — dossier mode"))))),IF('04_SCOPE_CLASSIFICATION'!O32="Needs assessment","NEEDS ASSESSMENT","NOT APPLICABLE")))</f>
        <v/>
      </c>
      <c r="I468" s="8" t="inlineStr">
        <is>
          <t>High-risk provider/deployer human oversight.</t>
        </is>
      </c>
      <c r="J468" s="8" t="inlineStr">
        <is>
          <t>Articles 14,26(2)</t>
        </is>
      </c>
      <c r="K468" s="8" t="inlineStr">
        <is>
          <t>AZComply_Human_Oversight_Control_Workbook_2026-09-04.xlsx</t>
        </is>
      </c>
      <c r="L468" s="131" t="str"/>
      <c r="M468" s="131" t="inlineStr">
        <is>
          <t>Not started</t>
        </is>
      </c>
      <c r="N468" s="131" t="str"/>
      <c r="O468" s="131" t="str"/>
      <c r="P468" s="131" t="n"/>
      <c r="Q468" s="131" t="n"/>
      <c r="R468" s="136">
        <f>IF(B468="","",IF(OR(LEFT(H468,8)="REQUIRED",LEFT(H468,6)="SHARED"),IF(L468="","MISSING — pack instance ID",IF(P468="","MISSING — pack instance reference",IF(OR(H468="REQUIRED — component-scoped",LEFT(H468,6)="SHARED"),IF(Q468="","MISSING — explicit covered-object list",IF(ISNUMBER(SEARCH(B468,Q468)),"COVERED — exact shared/component route","MISSING — object not named in covered-object list")),IF(COUNTIF($L$5:$L$2000,L468)&gt;1,"BLOCK — duplicate instance ID on non-shared route","COVERED — exact route")))),IF(OR(LEFT(H468,18)="SCREEN / HANDOFF",LEFT(H468,11)="CONDITIONAL",LEFT(H468,5)="BLOCK"),"HANDOFF / CONDITIONAL — no instance coverage claim",IF(LEFT(H468,16)="NEEDS ASSESSMENT","NEEDS ASSESSMENT","N/A"))))</f>
        <v/>
      </c>
      <c r="S468" s="136">
        <f>IF(OR(B468="",F468=""),"",B468&amp;"|"&amp;F468)</f>
        <v/>
      </c>
    </row>
    <row r="469">
      <c r="A469" s="8" t="inlineStr">
        <is>
          <t>GR-0465</t>
        </is>
      </c>
      <c r="B469" s="8">
        <f>'04_SCOPE_CLASSIFICATION'!A32</f>
        <v/>
      </c>
      <c r="C469" s="8">
        <f>'04_SCOPE_CLASSIFICATION'!B32</f>
        <v/>
      </c>
      <c r="D469" s="8">
        <f>'04_SCOPE_CLASSIFICATION'!D32</f>
        <v/>
      </c>
      <c r="E469" s="8">
        <f>'04_SCOPE_CLASSIFICATION'!E32</f>
        <v/>
      </c>
      <c r="F469" s="8" t="inlineStr">
        <is>
          <t>AZC-RISK</t>
        </is>
      </c>
      <c r="G469" s="8" t="inlineStr">
        <is>
          <t>Risk Management System</t>
        </is>
      </c>
      <c r="H469" s="8">
        <f>IF('04_SCOPE_CLASSIFICATION'!B32="","NOT CONFIGURED",IF(OR('04_SCOPE_CLASSIFICATION'!O32="High-risk — Annex III",'04_SCOPE_CLASSIFICATION'!O32="High-risk — Annex I"),IF('04_SCOPE_CLASSIFICATION'!H32="Yes",IF(E469="Parent dossier","REQUIRED — parent dossier",IF(E469="Separate dossier","REQUIRED — separate object",IF(E469="Component-scoped controls","REQUIRED — component-scoped",IF(E469="Shared parent controls","SHARED — parent dossier",IF(E469="Not separately assessed","SCREEN / HANDOFF — confirm parent coverage","NEEDS ASSESSMENT — dossier mode"))))),IF('04_SCOPE_CLASSIFICATION'!I32="Yes","SCREEN / HANDOFF — provider-side evidence required",IF('04_SCOPE_CLASSIFICATION'!H32="Needs assessment","NEEDS ASSESSMENT — provider role","SCREEN / HANDOFF — identify responsible provider"))),IF('04_SCOPE_CLASSIFICATION'!O32="Needs assessment","NEEDS ASSESSMENT","NOT APPLICABLE")))</f>
        <v/>
      </c>
      <c r="I469" s="8" t="inlineStr">
        <is>
          <t>Provider-side high-risk pack; deployer uses handoff/provider evidence.</t>
        </is>
      </c>
      <c r="J469" s="8" t="inlineStr">
        <is>
          <t>Article 9</t>
        </is>
      </c>
      <c r="K469" s="8" t="inlineStr">
        <is>
          <t>AZComply_Risk_Management_System_Control_Workbook_2026-09-04.xlsx</t>
        </is>
      </c>
      <c r="L469" s="131" t="str"/>
      <c r="M469" s="131" t="inlineStr">
        <is>
          <t>Not started</t>
        </is>
      </c>
      <c r="N469" s="131" t="str"/>
      <c r="O469" s="131" t="str"/>
      <c r="P469" s="131" t="n"/>
      <c r="Q469" s="131" t="n"/>
      <c r="R469" s="136">
        <f>IF(B469="","",IF(OR(LEFT(H469,8)="REQUIRED",LEFT(H469,6)="SHARED"),IF(L469="","MISSING — pack instance ID",IF(P469="","MISSING — pack instance reference",IF(OR(H469="REQUIRED — component-scoped",LEFT(H469,6)="SHARED"),IF(Q469="","MISSING — explicit covered-object list",IF(ISNUMBER(SEARCH(B469,Q469)),"COVERED — exact shared/component route","MISSING — object not named in covered-object list")),IF(COUNTIF($L$5:$L$2000,L469)&gt;1,"BLOCK — duplicate instance ID on non-shared route","COVERED — exact route")))),IF(OR(LEFT(H469,18)="SCREEN / HANDOFF",LEFT(H469,11)="CONDITIONAL",LEFT(H469,5)="BLOCK"),"HANDOFF / CONDITIONAL — no instance coverage claim",IF(LEFT(H469,16)="NEEDS ASSESSMENT","NEEDS ASSESSMENT","N/A"))))</f>
        <v/>
      </c>
      <c r="S469" s="136">
        <f>IF(OR(B469="",F469=""),"",B469&amp;"|"&amp;F469)</f>
        <v/>
      </c>
    </row>
    <row r="470">
      <c r="A470" s="8" t="inlineStr">
        <is>
          <t>GR-0466</t>
        </is>
      </c>
      <c r="B470" s="8">
        <f>'04_SCOPE_CLASSIFICATION'!A32</f>
        <v/>
      </c>
      <c r="C470" s="8">
        <f>'04_SCOPE_CLASSIFICATION'!B32</f>
        <v/>
      </c>
      <c r="D470" s="8">
        <f>'04_SCOPE_CLASSIFICATION'!D32</f>
        <v/>
      </c>
      <c r="E470" s="8">
        <f>'04_SCOPE_CLASSIFICATION'!E32</f>
        <v/>
      </c>
      <c r="F470" s="8" t="inlineStr">
        <is>
          <t>AZC-DATA</t>
        </is>
      </c>
      <c r="G470" s="8" t="inlineStr">
        <is>
          <t>Data Governance</t>
        </is>
      </c>
      <c r="H470" s="8">
        <f>IF('04_SCOPE_CLASSIFICATION'!B32="","NOT CONFIGURED",IF(OR('04_SCOPE_CLASSIFICATION'!O32="High-risk — Annex III",'04_SCOPE_CLASSIFICATION'!O32="High-risk — Annex I"),IF('04_SCOPE_CLASSIFICATION'!H32="Yes",IF(E470="Parent dossier","REQUIRED — parent dossier",IF(E470="Separate dossier","REQUIRED — separate object",IF(E470="Component-scoped controls","REQUIRED — component-scoped",IF(E470="Shared parent controls","SHARED — parent dossier",IF(E470="Not separately assessed","SCREEN / HANDOFF — confirm parent coverage","NEEDS ASSESSMENT — dossier mode"))))),IF('04_SCOPE_CLASSIFICATION'!I32="Yes","SCREEN / HANDOFF — provider-side evidence required",IF('04_SCOPE_CLASSIFICATION'!H32="Needs assessment","NEEDS ASSESSMENT — provider role","SCREEN / HANDOFF — identify responsible provider"))),IF('04_SCOPE_CLASSIFICATION'!O32="Needs assessment","NEEDS ASSESSMENT","NOT APPLICABLE")))</f>
        <v/>
      </c>
      <c r="I470" s="8" t="inlineStr">
        <is>
          <t>Provider-side high-risk pack; deployer uses handoff/provider evidence.</t>
        </is>
      </c>
      <c r="J470" s="8" t="inlineStr">
        <is>
          <t>Article 10</t>
        </is>
      </c>
      <c r="K470" s="8" t="inlineStr">
        <is>
          <t>AZComply_Data_Governance_Control_Workbook_2026-09-04.xlsx</t>
        </is>
      </c>
      <c r="L470" s="131" t="str"/>
      <c r="M470" s="131" t="inlineStr">
        <is>
          <t>Not started</t>
        </is>
      </c>
      <c r="N470" s="131" t="str"/>
      <c r="O470" s="131" t="str"/>
      <c r="P470" s="131" t="n"/>
      <c r="Q470" s="131" t="n"/>
      <c r="R470" s="136">
        <f>IF(B470="","",IF(OR(LEFT(H470,8)="REQUIRED",LEFT(H470,6)="SHARED"),IF(L470="","MISSING — pack instance ID",IF(P470="","MISSING — pack instance reference",IF(OR(H470="REQUIRED — component-scoped",LEFT(H470,6)="SHARED"),IF(Q470="","MISSING — explicit covered-object list",IF(ISNUMBER(SEARCH(B470,Q470)),"COVERED — exact shared/component route","MISSING — object not named in covered-object list")),IF(COUNTIF($L$5:$L$2000,L470)&gt;1,"BLOCK — duplicate instance ID on non-shared route","COVERED — exact route")))),IF(OR(LEFT(H470,18)="SCREEN / HANDOFF",LEFT(H470,11)="CONDITIONAL",LEFT(H470,5)="BLOCK"),"HANDOFF / CONDITIONAL — no instance coverage claim",IF(LEFT(H470,16)="NEEDS ASSESSMENT","NEEDS ASSESSMENT","N/A"))))</f>
        <v/>
      </c>
      <c r="S470" s="136">
        <f>IF(OR(B470="",F470=""),"",B470&amp;"|"&amp;F470)</f>
        <v/>
      </c>
    </row>
    <row r="471">
      <c r="A471" s="8" t="inlineStr">
        <is>
          <t>GR-0467</t>
        </is>
      </c>
      <c r="B471" s="8">
        <f>'04_SCOPE_CLASSIFICATION'!A32</f>
        <v/>
      </c>
      <c r="C471" s="8">
        <f>'04_SCOPE_CLASSIFICATION'!B32</f>
        <v/>
      </c>
      <c r="D471" s="8">
        <f>'04_SCOPE_CLASSIFICATION'!D32</f>
        <v/>
      </c>
      <c r="E471" s="8">
        <f>'04_SCOPE_CLASSIFICATION'!E32</f>
        <v/>
      </c>
      <c r="F471" s="8" t="inlineStr">
        <is>
          <t>AZC-TECH</t>
        </is>
      </c>
      <c r="G471" s="8" t="inlineStr">
        <is>
          <t>Technical Documentation</t>
        </is>
      </c>
      <c r="H471" s="8">
        <f>IF('04_SCOPE_CLASSIFICATION'!B32="","NOT CONFIGURED",IF(OR('04_SCOPE_CLASSIFICATION'!O32="High-risk — Annex III",'04_SCOPE_CLASSIFICATION'!O32="High-risk — Annex I"),IF('04_SCOPE_CLASSIFICATION'!H32="Yes",IF(E471="Parent dossier","REQUIRED — parent dossier",IF(E471="Separate dossier","REQUIRED — separate object",IF(E471="Component-scoped controls","REQUIRED — component-scoped",IF(E471="Shared parent controls","SHARED — parent dossier",IF(E471="Not separately assessed","SCREEN / HANDOFF — confirm parent coverage","NEEDS ASSESSMENT — dossier mode"))))),IF('04_SCOPE_CLASSIFICATION'!I32="Yes","SCREEN / HANDOFF — provider-side evidence required",IF('04_SCOPE_CLASSIFICATION'!H32="Needs assessment","NEEDS ASSESSMENT — provider role","SCREEN / HANDOFF — identify responsible provider"))),IF('04_SCOPE_CLASSIFICATION'!O32="Needs assessment","NEEDS ASSESSMENT","NOT APPLICABLE")))</f>
        <v/>
      </c>
      <c r="I471" s="8" t="inlineStr">
        <is>
          <t>Provider-side high-risk pack; deployer uses handoff/provider evidence.</t>
        </is>
      </c>
      <c r="J471" s="8" t="inlineStr">
        <is>
          <t>Article 11 / Annex IV</t>
        </is>
      </c>
      <c r="K471" s="8" t="inlineStr">
        <is>
          <t>AZComply_Technical_Documentation_Control_Workbook_2026-09-04.xlsx</t>
        </is>
      </c>
      <c r="L471" s="131" t="str"/>
      <c r="M471" s="131" t="inlineStr">
        <is>
          <t>Not started</t>
        </is>
      </c>
      <c r="N471" s="131" t="str"/>
      <c r="O471" s="131" t="str"/>
      <c r="P471" s="131" t="n"/>
      <c r="Q471" s="131" t="n"/>
      <c r="R471" s="136">
        <f>IF(B471="","",IF(OR(LEFT(H471,8)="REQUIRED",LEFT(H471,6)="SHARED"),IF(L471="","MISSING — pack instance ID",IF(P471="","MISSING — pack instance reference",IF(OR(H471="REQUIRED — component-scoped",LEFT(H471,6)="SHARED"),IF(Q471="","MISSING — explicit covered-object list",IF(ISNUMBER(SEARCH(B471,Q471)),"COVERED — exact shared/component route","MISSING — object not named in covered-object list")),IF(COUNTIF($L$5:$L$2000,L471)&gt;1,"BLOCK — duplicate instance ID on non-shared route","COVERED — exact route")))),IF(OR(LEFT(H471,18)="SCREEN / HANDOFF",LEFT(H471,11)="CONDITIONAL",LEFT(H471,5)="BLOCK"),"HANDOFF / CONDITIONAL — no instance coverage claim",IF(LEFT(H471,16)="NEEDS ASSESSMENT","NEEDS ASSESSMENT","N/A"))))</f>
        <v/>
      </c>
      <c r="S471" s="136">
        <f>IF(OR(B471="",F471=""),"",B471&amp;"|"&amp;F471)</f>
        <v/>
      </c>
    </row>
    <row r="472">
      <c r="A472" s="8" t="inlineStr">
        <is>
          <t>GR-0468</t>
        </is>
      </c>
      <c r="B472" s="8">
        <f>'04_SCOPE_CLASSIFICATION'!A32</f>
        <v/>
      </c>
      <c r="C472" s="8">
        <f>'04_SCOPE_CLASSIFICATION'!B32</f>
        <v/>
      </c>
      <c r="D472" s="8">
        <f>'04_SCOPE_CLASSIFICATION'!D32</f>
        <v/>
      </c>
      <c r="E472" s="8">
        <f>'04_SCOPE_CLASSIFICATION'!E32</f>
        <v/>
      </c>
      <c r="F472" s="8" t="inlineStr">
        <is>
          <t>AZC-QMS</t>
        </is>
      </c>
      <c r="G472" s="8" t="inlineStr">
        <is>
          <t>Quality Management System</t>
        </is>
      </c>
      <c r="H472" s="8">
        <f>IF('04_SCOPE_CLASSIFICATION'!B32="","NOT CONFIGURED",IF(OR('04_SCOPE_CLASSIFICATION'!O32="High-risk — Annex III",'04_SCOPE_CLASSIFICATION'!O32="High-risk — Annex I"),IF('04_SCOPE_CLASSIFICATION'!H32="Yes",IF(E472="Parent dossier","REQUIRED — parent dossier",IF(E472="Separate dossier","REQUIRED — separate object",IF(E472="Component-scoped controls","REQUIRED — component-scoped",IF(E472="Shared parent controls","SHARED — parent dossier",IF(E472="Not separately assessed","SCREEN / HANDOFF — confirm parent coverage","NEEDS ASSESSMENT — dossier mode"))))),IF('04_SCOPE_CLASSIFICATION'!I32="Yes","SCREEN / HANDOFF — provider-side evidence required",IF('04_SCOPE_CLASSIFICATION'!H32="Needs assessment","NEEDS ASSESSMENT — provider role","SCREEN / HANDOFF — identify responsible provider"))),IF('04_SCOPE_CLASSIFICATION'!O32="Needs assessment","NEEDS ASSESSMENT","NOT APPLICABLE")))</f>
        <v/>
      </c>
      <c r="I472" s="8" t="inlineStr">
        <is>
          <t>Provider-side high-risk pack; deployer uses handoff/provider evidence.</t>
        </is>
      </c>
      <c r="J472" s="8" t="inlineStr">
        <is>
          <t>Article 17</t>
        </is>
      </c>
      <c r="K472" s="8" t="inlineStr">
        <is>
          <t>AZComply_Quality_Management_System_Control_Workbook_2026-09-04.xlsx</t>
        </is>
      </c>
      <c r="L472" s="131" t="str"/>
      <c r="M472" s="131" t="inlineStr">
        <is>
          <t>Not started</t>
        </is>
      </c>
      <c r="N472" s="131" t="str"/>
      <c r="O472" s="131" t="str"/>
      <c r="P472" s="131" t="n"/>
      <c r="Q472" s="131" t="n"/>
      <c r="R472" s="136">
        <f>IF(B472="","",IF(OR(LEFT(H472,8)="REQUIRED",LEFT(H472,6)="SHARED"),IF(L472="","MISSING — pack instance ID",IF(P472="","MISSING — pack instance reference",IF(OR(H472="REQUIRED — component-scoped",LEFT(H472,6)="SHARED"),IF(Q472="","MISSING — explicit covered-object list",IF(ISNUMBER(SEARCH(B472,Q472)),"COVERED — exact shared/component route","MISSING — object not named in covered-object list")),IF(COUNTIF($L$5:$L$2000,L472)&gt;1,"BLOCK — duplicate instance ID on non-shared route","COVERED — exact route")))),IF(OR(LEFT(H472,18)="SCREEN / HANDOFF",LEFT(H472,11)="CONDITIONAL",LEFT(H472,5)="BLOCK"),"HANDOFF / CONDITIONAL — no instance coverage claim",IF(LEFT(H472,16)="NEEDS ASSESSMENT","NEEDS ASSESSMENT","N/A"))))</f>
        <v/>
      </c>
      <c r="S472" s="136">
        <f>IF(OR(B472="",F472=""),"",B472&amp;"|"&amp;F472)</f>
        <v/>
      </c>
    </row>
    <row r="473">
      <c r="A473" s="8" t="inlineStr">
        <is>
          <t>GR-0469</t>
        </is>
      </c>
      <c r="B473" s="8">
        <f>'04_SCOPE_CLASSIFICATION'!A32</f>
        <v/>
      </c>
      <c r="C473" s="8">
        <f>'04_SCOPE_CLASSIFICATION'!B32</f>
        <v/>
      </c>
      <c r="D473" s="8">
        <f>'04_SCOPE_CLASSIFICATION'!D32</f>
        <v/>
      </c>
      <c r="E473" s="8">
        <f>'04_SCOPE_CLASSIFICATION'!E32</f>
        <v/>
      </c>
      <c r="F473" s="8" t="inlineStr">
        <is>
          <t>AZC-ARS</t>
        </is>
      </c>
      <c r="G473" s="8" t="inlineStr">
        <is>
          <t>Accuracy, Robustness &amp; Cybersecurity</t>
        </is>
      </c>
      <c r="H473" s="8">
        <f>IF('04_SCOPE_CLASSIFICATION'!B32="","NOT CONFIGURED",IF(OR('04_SCOPE_CLASSIFICATION'!O32="High-risk — Annex III",'04_SCOPE_CLASSIFICATION'!O32="High-risk — Annex I"),IF('04_SCOPE_CLASSIFICATION'!H32="Yes",IF(E473="Parent dossier","REQUIRED — parent dossier",IF(E473="Separate dossier","REQUIRED — separate object",IF(E473="Component-scoped controls","REQUIRED — component-scoped",IF(E473="Shared parent controls","SHARED — parent dossier",IF(E473="Not separately assessed","SCREEN / HANDOFF — confirm parent coverage","NEEDS ASSESSMENT — dossier mode"))))),IF('04_SCOPE_CLASSIFICATION'!I32="Yes","SCREEN / HANDOFF — provider-side evidence required",IF('04_SCOPE_CLASSIFICATION'!H32="Needs assessment","NEEDS ASSESSMENT — provider role","SCREEN / HANDOFF — identify responsible provider"))),IF('04_SCOPE_CLASSIFICATION'!O32="Needs assessment","NEEDS ASSESSMENT","NOT APPLICABLE")))</f>
        <v/>
      </c>
      <c r="I473" s="8" t="inlineStr">
        <is>
          <t>Provider-side high-risk pack; deployer uses handoff/provider evidence.</t>
        </is>
      </c>
      <c r="J473" s="8" t="inlineStr">
        <is>
          <t>Article 15</t>
        </is>
      </c>
      <c r="K473" s="8" t="inlineStr">
        <is>
          <t>AZComply_Accuracy_Robustness_Cybersecurity_Control_Workbook_2026-09-04.xlsx</t>
        </is>
      </c>
      <c r="L473" s="131" t="str"/>
      <c r="M473" s="131" t="inlineStr">
        <is>
          <t>Not started</t>
        </is>
      </c>
      <c r="N473" s="131" t="str"/>
      <c r="O473" s="131" t="str"/>
      <c r="P473" s="131" t="n"/>
      <c r="Q473" s="131" t="n"/>
      <c r="R473" s="136">
        <f>IF(B473="","",IF(OR(LEFT(H473,8)="REQUIRED",LEFT(H473,6)="SHARED"),IF(L473="","MISSING — pack instance ID",IF(P473="","MISSING — pack instance reference",IF(OR(H473="REQUIRED — component-scoped",LEFT(H473,6)="SHARED"),IF(Q473="","MISSING — explicit covered-object list",IF(ISNUMBER(SEARCH(B473,Q473)),"COVERED — exact shared/component route","MISSING — object not named in covered-object list")),IF(COUNTIF($L$5:$L$2000,L473)&gt;1,"BLOCK — duplicate instance ID on non-shared route","COVERED — exact route")))),IF(OR(LEFT(H473,18)="SCREEN / HANDOFF",LEFT(H473,11)="CONDITIONAL",LEFT(H473,5)="BLOCK"),"HANDOFF / CONDITIONAL — no instance coverage claim",IF(LEFT(H473,16)="NEEDS ASSESSMENT","NEEDS ASSESSMENT","N/A"))))</f>
        <v/>
      </c>
      <c r="S473" s="136">
        <f>IF(OR(B473="",F473=""),"",B473&amp;"|"&amp;F473)</f>
        <v/>
      </c>
    </row>
    <row r="474">
      <c r="A474" s="8" t="inlineStr">
        <is>
          <t>GR-0470</t>
        </is>
      </c>
      <c r="B474" s="8">
        <f>'04_SCOPE_CLASSIFICATION'!A32</f>
        <v/>
      </c>
      <c r="C474" s="8">
        <f>'04_SCOPE_CLASSIFICATION'!B32</f>
        <v/>
      </c>
      <c r="D474" s="8">
        <f>'04_SCOPE_CLASSIFICATION'!D32</f>
        <v/>
      </c>
      <c r="E474" s="8">
        <f>'04_SCOPE_CLASSIFICATION'!E32</f>
        <v/>
      </c>
      <c r="F474" s="8" t="inlineStr">
        <is>
          <t>AZC-LOG</t>
        </is>
      </c>
      <c r="G474" s="8" t="inlineStr">
        <is>
          <t>Logging &amp; Record-Keeping</t>
        </is>
      </c>
      <c r="H474" s="8">
        <f>IF('04_SCOPE_CLASSIFICATION'!B32="","NOT CONFIGURED",IF(AND(OR('04_SCOPE_CLASSIFICATION'!O32="High-risk — Annex III",'04_SCOPE_CLASSIFICATION'!O32="High-risk — Annex I"),OR('04_SCOPE_CLASSIFICATION'!H32="Yes",'04_SCOPE_CLASSIFICATION'!I32="Yes")),IF(E474="Parent dossier","REQUIRED — parent dossier",IF(E474="Separate dossier","REQUIRED — separate object",IF(E474="Component-scoped controls","REQUIRED — component-scoped",IF(E474="Shared parent controls","SHARED — parent dossier",IF(E474="Not separately assessed","SCREEN / HANDOFF — confirm parent coverage","NEEDS ASSESSMENT — dossier mode"))))),IF('04_SCOPE_CLASSIFICATION'!O32="Needs assessment","NEEDS ASSESSMENT","NOT APPLICABLE")))</f>
        <v/>
      </c>
      <c r="I474" s="8" t="inlineStr">
        <is>
          <t>High-risk logging spans provider/deployer roles.</t>
        </is>
      </c>
      <c r="J474" s="8" t="inlineStr">
        <is>
          <t>Articles 12,19,26</t>
        </is>
      </c>
      <c r="K474" s="8" t="inlineStr">
        <is>
          <t>AZComply_Logging_Record_Keeping_Control_Workbook_2026-09-05.xlsx</t>
        </is>
      </c>
      <c r="L474" s="131" t="str"/>
      <c r="M474" s="131" t="inlineStr">
        <is>
          <t>Not started</t>
        </is>
      </c>
      <c r="N474" s="131" t="str"/>
      <c r="O474" s="131" t="str"/>
      <c r="P474" s="131" t="n"/>
      <c r="Q474" s="131" t="n"/>
      <c r="R474" s="136">
        <f>IF(B474="","",IF(OR(LEFT(H474,8)="REQUIRED",LEFT(H474,6)="SHARED"),IF(L474="","MISSING — pack instance ID",IF(P474="","MISSING — pack instance reference",IF(OR(H474="REQUIRED — component-scoped",LEFT(H474,6)="SHARED"),IF(Q474="","MISSING — explicit covered-object list",IF(ISNUMBER(SEARCH(B474,Q474)),"COVERED — exact shared/component route","MISSING — object not named in covered-object list")),IF(COUNTIF($L$5:$L$2000,L474)&gt;1,"BLOCK — duplicate instance ID on non-shared route","COVERED — exact route")))),IF(OR(LEFT(H474,18)="SCREEN / HANDOFF",LEFT(H474,11)="CONDITIONAL",LEFT(H474,5)="BLOCK"),"HANDOFF / CONDITIONAL — no instance coverage claim",IF(LEFT(H474,16)="NEEDS ASSESSMENT","NEEDS ASSESSMENT","N/A"))))</f>
        <v/>
      </c>
      <c r="S474" s="136">
        <f>IF(OR(B474="",F474=""),"",B474&amp;"|"&amp;F474)</f>
        <v/>
      </c>
    </row>
    <row r="475">
      <c r="A475" s="8" t="inlineStr">
        <is>
          <t>GR-0471</t>
        </is>
      </c>
      <c r="B475" s="8">
        <f>'04_SCOPE_CLASSIFICATION'!A32</f>
        <v/>
      </c>
      <c r="C475" s="8">
        <f>'04_SCOPE_CLASSIFICATION'!B32</f>
        <v/>
      </c>
      <c r="D475" s="8">
        <f>'04_SCOPE_CLASSIFICATION'!D32</f>
        <v/>
      </c>
      <c r="E475" s="8">
        <f>'04_SCOPE_CLASSIFICATION'!E32</f>
        <v/>
      </c>
      <c r="F475" s="8" t="inlineStr">
        <is>
          <t>AZC-TRAIN</t>
        </is>
      </c>
      <c r="G475" s="8" t="inlineStr">
        <is>
          <t>AI Literacy, Training &amp; Competence</t>
        </is>
      </c>
      <c r="H475" s="8">
        <f>IF('04_SCOPE_CLASSIFICATION'!B32="","NOT CONFIGURED",IF('04_SCOPE_CLASSIFICATION'!W32="Required",IF(E475="Parent dossier","REQUIRED — parent dossier",IF(E475="Separate dossier","REQUIRED — separate object",IF(E475="Component-scoped controls","REQUIRED — component-scoped",IF(E475="Shared parent controls","SHARED — parent dossier",IF(E475="Not separately assessed","SCREEN / HANDOFF — confirm parent coverage","NEEDS ASSESSMENT — dossier mode"))))),IF('04_SCOPE_CLASSIFICATION'!W32="Needs assessment","NEEDS ASSESSMENT","NOT APPLICABLE")))</f>
        <v/>
      </c>
      <c r="I475" s="8" t="inlineStr">
        <is>
          <t>Article 4 / high-risk oversight training.</t>
        </is>
      </c>
      <c r="J475" s="8" t="inlineStr">
        <is>
          <t>Articles 4,26(2)</t>
        </is>
      </c>
      <c r="K475" s="8" t="inlineStr">
        <is>
          <t>AZComply_AI_Literacy_Training_Competence_Control_Workbook_2026-09-05.xlsx</t>
        </is>
      </c>
      <c r="L475" s="131" t="str"/>
      <c r="M475" s="131" t="inlineStr">
        <is>
          <t>Not started</t>
        </is>
      </c>
      <c r="N475" s="131" t="str"/>
      <c r="O475" s="131" t="str"/>
      <c r="P475" s="131" t="n"/>
      <c r="Q475" s="131" t="n"/>
      <c r="R475" s="136">
        <f>IF(B475="","",IF(OR(LEFT(H475,8)="REQUIRED",LEFT(H475,6)="SHARED"),IF(L475="","MISSING — pack instance ID",IF(P475="","MISSING — pack instance reference",IF(OR(H475="REQUIRED — component-scoped",LEFT(H475,6)="SHARED"),IF(Q475="","MISSING — explicit covered-object list",IF(ISNUMBER(SEARCH(B475,Q475)),"COVERED — exact shared/component route","MISSING — object not named in covered-object list")),IF(COUNTIF($L$5:$L$2000,L475)&gt;1,"BLOCK — duplicate instance ID on non-shared route","COVERED — exact route")))),IF(OR(LEFT(H475,18)="SCREEN / HANDOFF",LEFT(H475,11)="CONDITIONAL",LEFT(H475,5)="BLOCK"),"HANDOFF / CONDITIONAL — no instance coverage claim",IF(LEFT(H475,16)="NEEDS ASSESSMENT","NEEDS ASSESSMENT","N/A"))))</f>
        <v/>
      </c>
      <c r="S475" s="136">
        <f>IF(OR(B475="",F475=""),"",B475&amp;"|"&amp;F475)</f>
        <v/>
      </c>
    </row>
    <row r="476">
      <c r="A476" s="8" t="inlineStr">
        <is>
          <t>GR-0472</t>
        </is>
      </c>
      <c r="B476" s="8">
        <f>'04_SCOPE_CLASSIFICATION'!A32</f>
        <v/>
      </c>
      <c r="C476" s="8">
        <f>'04_SCOPE_CLASSIFICATION'!B32</f>
        <v/>
      </c>
      <c r="D476" s="8">
        <f>'04_SCOPE_CLASSIFICATION'!D32</f>
        <v/>
      </c>
      <c r="E476" s="8">
        <f>'04_SCOPE_CLASSIFICATION'!E32</f>
        <v/>
      </c>
      <c r="F476" s="8" t="inlineStr">
        <is>
          <t>AZC-FRIA</t>
        </is>
      </c>
      <c r="G476" s="8" t="inlineStr">
        <is>
          <t>Fundamental Rights Impact Assessment</t>
        </is>
      </c>
      <c r="H476" s="8">
        <f>IF('04_SCOPE_CLASSIFICATION'!B32="","NOT CONFIGURED",IF('04_SCOPE_CLASSIFICATION'!S32="Required",IF(E476="Parent dossier","REQUIRED — parent dossier",IF(E476="Separate dossier","REQUIRED — separate object",IF(E476="Component-scoped controls","REQUIRED — component-scoped",IF(E476="Shared parent controls","SHARED — parent dossier",IF(E476="Not separately assessed","SCREEN / HANDOFF — confirm parent coverage","NEEDS ASSESSMENT — dossier mode"))))),IF('04_SCOPE_CLASSIFICATION'!S32="Potentially reusable / exempt route","CONDITIONAL — reuse/exemption review",IF('04_SCOPE_CLASSIFICATION'!S32="Needs assessment","NEEDS ASSESSMENT","NOT APPLICABLE"))))</f>
        <v/>
      </c>
      <c r="I476" s="8" t="inlineStr">
        <is>
          <t>FRIA use/deployer route.</t>
        </is>
      </c>
      <c r="J476" s="8" t="inlineStr">
        <is>
          <t>Article 27 / Art.5(2)</t>
        </is>
      </c>
      <c r="K476" s="8" t="inlineStr">
        <is>
          <t>AZComply_Fundamental_Rights_Impact_Assessment_Control_Workbook_2026-09-05.xlsx</t>
        </is>
      </c>
      <c r="L476" s="131" t="str"/>
      <c r="M476" s="131" t="inlineStr">
        <is>
          <t>Not started</t>
        </is>
      </c>
      <c r="N476" s="131" t="str"/>
      <c r="O476" s="131" t="str"/>
      <c r="P476" s="131" t="n"/>
      <c r="Q476" s="131" t="n"/>
      <c r="R476" s="136">
        <f>IF(B476="","",IF(OR(LEFT(H476,8)="REQUIRED",LEFT(H476,6)="SHARED"),IF(L476="","MISSING — pack instance ID",IF(P476="","MISSING — pack instance reference",IF(OR(H476="REQUIRED — component-scoped",LEFT(H476,6)="SHARED"),IF(Q476="","MISSING — explicit covered-object list",IF(ISNUMBER(SEARCH(B476,Q476)),"COVERED — exact shared/component route","MISSING — object not named in covered-object list")),IF(COUNTIF($L$5:$L$2000,L476)&gt;1,"BLOCK — duplicate instance ID on non-shared route","COVERED — exact route")))),IF(OR(LEFT(H476,18)="SCREEN / HANDOFF",LEFT(H476,11)="CONDITIONAL",LEFT(H476,5)="BLOCK"),"HANDOFF / CONDITIONAL — no instance coverage claim",IF(LEFT(H476,16)="NEEDS ASSESSMENT","NEEDS ASSESSMENT","N/A"))))</f>
        <v/>
      </c>
      <c r="S476" s="136">
        <f>IF(OR(B476="",F476=""),"",B476&amp;"|"&amp;F476)</f>
        <v/>
      </c>
    </row>
    <row r="477">
      <c r="A477" s="8" t="inlineStr">
        <is>
          <t>GR-0473</t>
        </is>
      </c>
      <c r="B477" s="8">
        <f>'04_SCOPE_CLASSIFICATION'!A32</f>
        <v/>
      </c>
      <c r="C477" s="8">
        <f>'04_SCOPE_CLASSIFICATION'!B32</f>
        <v/>
      </c>
      <c r="D477" s="8">
        <f>'04_SCOPE_CLASSIFICATION'!D32</f>
        <v/>
      </c>
      <c r="E477" s="8">
        <f>'04_SCOPE_CLASSIFICATION'!E32</f>
        <v/>
      </c>
      <c r="F477" s="8" t="inlineStr">
        <is>
          <t>AZC-REG</t>
        </is>
      </c>
      <c r="G477" s="8" t="inlineStr">
        <is>
          <t>EU AI Database Registration</t>
        </is>
      </c>
      <c r="H477" s="8">
        <f>IF('04_SCOPE_CLASSIFICATION'!B32="","NOT CONFIGURED",IF(LEFT('04_SCOPE_CLASSIFICATION'!T32,8)="Required",IF(E477="Parent dossier","REQUIRED — parent dossier",IF(E477="Separate dossier","REQUIRED — separate object",IF(E477="Component-scoped controls","REQUIRED — component-scoped",IF(E477="Shared parent controls","SHARED — parent dossier",IF(E477="Not separately assessed","SCREEN / HANDOFF — confirm parent coverage","NEEDS ASSESSMENT — dossier mode"))))),IF('04_SCOPE_CLASSIFICATION'!T32="Needs assessment","NEEDS ASSESSMENT","NOT APPLICABLE")))</f>
        <v/>
      </c>
      <c r="I477" s="8" t="inlineStr">
        <is>
          <t>EU/secure/national registration routing.</t>
        </is>
      </c>
      <c r="J477" s="8" t="inlineStr">
        <is>
          <t>Articles 49,71</t>
        </is>
      </c>
      <c r="K477" s="8" t="inlineStr">
        <is>
          <t>AZComply_EU_AI_Database_Registration_Control_Workbook_2026-09-05.xlsx</t>
        </is>
      </c>
      <c r="L477" s="131" t="str"/>
      <c r="M477" s="131" t="inlineStr">
        <is>
          <t>Not started</t>
        </is>
      </c>
      <c r="N477" s="131" t="str"/>
      <c r="O477" s="131" t="str"/>
      <c r="P477" s="131" t="n"/>
      <c r="Q477" s="131" t="n"/>
      <c r="R477" s="136">
        <f>IF(B477="","",IF(OR(LEFT(H477,8)="REQUIRED",LEFT(H477,6)="SHARED"),IF(L477="","MISSING — pack instance ID",IF(P477="","MISSING — pack instance reference",IF(OR(H477="REQUIRED — component-scoped",LEFT(H477,6)="SHARED"),IF(Q477="","MISSING — explicit covered-object list",IF(ISNUMBER(SEARCH(B477,Q477)),"COVERED — exact shared/component route","MISSING — object not named in covered-object list")),IF(COUNTIF($L$5:$L$2000,L477)&gt;1,"BLOCK — duplicate instance ID on non-shared route","COVERED — exact route")))),IF(OR(LEFT(H477,18)="SCREEN / HANDOFF",LEFT(H477,11)="CONDITIONAL",LEFT(H477,5)="BLOCK"),"HANDOFF / CONDITIONAL — no instance coverage claim",IF(LEFT(H477,16)="NEEDS ASSESSMENT","NEEDS ASSESSMENT","N/A"))))</f>
        <v/>
      </c>
      <c r="S477" s="136">
        <f>IF(OR(B477="",F477=""),"",B477&amp;"|"&amp;F477)</f>
        <v/>
      </c>
    </row>
    <row r="478">
      <c r="A478" s="8" t="inlineStr">
        <is>
          <t>GR-0474</t>
        </is>
      </c>
      <c r="B478" s="8">
        <f>'04_SCOPE_CLASSIFICATION'!A32</f>
        <v/>
      </c>
      <c r="C478" s="8">
        <f>'04_SCOPE_CLASSIFICATION'!B32</f>
        <v/>
      </c>
      <c r="D478" s="8">
        <f>'04_SCOPE_CLASSIFICATION'!D32</f>
        <v/>
      </c>
      <c r="E478" s="8">
        <f>'04_SCOPE_CLASSIFICATION'!E32</f>
        <v/>
      </c>
      <c r="F478" s="8" t="inlineStr">
        <is>
          <t>AZC-PMS</t>
        </is>
      </c>
      <c r="G478" s="8" t="inlineStr">
        <is>
          <t>Post-Market Monitoring</t>
        </is>
      </c>
      <c r="H478" s="8">
        <f>IF('04_SCOPE_CLASSIFICATION'!B32="","NOT CONFIGURED",IF(OR('04_SCOPE_CLASSIFICATION'!O32="High-risk — Annex III",'04_SCOPE_CLASSIFICATION'!O32="High-risk — Annex I"),IF('04_SCOPE_CLASSIFICATION'!H32="Yes",IF(E478="Parent dossier","REQUIRED — parent dossier",IF(E478="Separate dossier","REQUIRED — separate object",IF(E478="Component-scoped controls","REQUIRED — component-scoped",IF(E478="Shared parent controls","SHARED — parent dossier",IF(E478="Not separately assessed","SCREEN / HANDOFF — confirm parent coverage","NEEDS ASSESSMENT — dossier mode"))))),IF('04_SCOPE_CLASSIFICATION'!I32="Yes","SCREEN / HANDOFF — provider-side evidence required",IF('04_SCOPE_CLASSIFICATION'!H32="Needs assessment","NEEDS ASSESSMENT — provider role","SCREEN / HANDOFF — identify responsible provider"))),IF('04_SCOPE_CLASSIFICATION'!O32="Needs assessment","NEEDS ASSESSMENT","NOT APPLICABLE")))</f>
        <v/>
      </c>
      <c r="I478" s="8" t="inlineStr">
        <is>
          <t>Provider-side high-risk pack; deployer uses handoff/provider evidence.</t>
        </is>
      </c>
      <c r="J478" s="8" t="inlineStr">
        <is>
          <t>Article 72</t>
        </is>
      </c>
      <c r="K478" s="8" t="inlineStr">
        <is>
          <t>AZComply_Post_Market_Monitoring_Control_Workbook_2026-09-04.xlsx</t>
        </is>
      </c>
      <c r="L478" s="131" t="str"/>
      <c r="M478" s="131" t="inlineStr">
        <is>
          <t>Not started</t>
        </is>
      </c>
      <c r="N478" s="131" t="str"/>
      <c r="O478" s="131" t="str"/>
      <c r="P478" s="131" t="n"/>
      <c r="Q478" s="131" t="n"/>
      <c r="R478" s="136">
        <f>IF(B478="","",IF(OR(LEFT(H478,8)="REQUIRED",LEFT(H478,6)="SHARED"),IF(L478="","MISSING — pack instance ID",IF(P478="","MISSING — pack instance reference",IF(OR(H478="REQUIRED — component-scoped",LEFT(H478,6)="SHARED"),IF(Q478="","MISSING — explicit covered-object list",IF(ISNUMBER(SEARCH(B478,Q478)),"COVERED — exact shared/component route","MISSING — object not named in covered-object list")),IF(COUNTIF($L$5:$L$2000,L478)&gt;1,"BLOCK — duplicate instance ID on non-shared route","COVERED — exact route")))),IF(OR(LEFT(H478,18)="SCREEN / HANDOFF",LEFT(H478,11)="CONDITIONAL",LEFT(H478,5)="BLOCK"),"HANDOFF / CONDITIONAL — no instance coverage claim",IF(LEFT(H478,16)="NEEDS ASSESSMENT","NEEDS ASSESSMENT","N/A"))))</f>
        <v/>
      </c>
      <c r="S478" s="136">
        <f>IF(OR(B478="",F478=""),"",B478&amp;"|"&amp;F478)</f>
        <v/>
      </c>
    </row>
    <row r="479">
      <c r="A479" s="8" t="inlineStr">
        <is>
          <t>GR-0475</t>
        </is>
      </c>
      <c r="B479" s="8">
        <f>'04_SCOPE_CLASSIFICATION'!A32</f>
        <v/>
      </c>
      <c r="C479" s="8">
        <f>'04_SCOPE_CLASSIFICATION'!B32</f>
        <v/>
      </c>
      <c r="D479" s="8">
        <f>'04_SCOPE_CLASSIFICATION'!D32</f>
        <v/>
      </c>
      <c r="E479" s="8">
        <f>'04_SCOPE_CLASSIFICATION'!E32</f>
        <v/>
      </c>
      <c r="F479" s="8" t="inlineStr">
        <is>
          <t>AZC-SUP</t>
        </is>
      </c>
      <c r="G479" s="8" t="inlineStr">
        <is>
          <t>AI Supply Chain &amp; Value Chain</t>
        </is>
      </c>
      <c r="H479" s="8">
        <f>IF('04_SCOPE_CLASSIFICATION'!B32="","NOT CONFIGURED",IF('04_SCOPE_CLASSIFICATION'!V32="Required",IF(E479="Parent dossier","REQUIRED — parent dossier",IF(E479="Separate dossier","REQUIRED — separate object",IF(E479="Component-scoped controls","REQUIRED — component-scoped",IF(E479="Shared parent controls","SHARED — parent dossier",IF(E479="Not separately assessed","SCREEN / HANDOFF — confirm parent coverage","NEEDS ASSESSMENT — dossier mode"))))),IF('04_SCOPE_CLASSIFICATION'!V32="Screen / handoff","SCREEN / HANDOFF",IF('04_SCOPE_CLASSIFICATION'!V32="Needs assessment","NEEDS ASSESSMENT","NOT APPLICABLE"))))</f>
        <v/>
      </c>
      <c r="I479" s="8" t="inlineStr">
        <is>
          <t>Articles 22–25/value-chain route.</t>
        </is>
      </c>
      <c r="J479" s="8" t="inlineStr">
        <is>
          <t>Articles 22–25</t>
        </is>
      </c>
      <c r="K479" s="8" t="inlineStr">
        <is>
          <t>AZComply_AI_Supply_Chain_Value_Chain_Control_Workbook_2026-09-05.xlsx</t>
        </is>
      </c>
      <c r="L479" s="131" t="str"/>
      <c r="M479" s="131" t="inlineStr">
        <is>
          <t>Not started</t>
        </is>
      </c>
      <c r="N479" s="131" t="str"/>
      <c r="O479" s="131" t="str"/>
      <c r="P479" s="131" t="n"/>
      <c r="Q479" s="131" t="n"/>
      <c r="R479" s="136">
        <f>IF(B479="","",IF(OR(LEFT(H479,8)="REQUIRED",LEFT(H479,6)="SHARED"),IF(L479="","MISSING — pack instance ID",IF(P479="","MISSING — pack instance reference",IF(OR(H479="REQUIRED — component-scoped",LEFT(H479,6)="SHARED"),IF(Q479="","MISSING — explicit covered-object list",IF(ISNUMBER(SEARCH(B479,Q479)),"COVERED — exact shared/component route","MISSING — object not named in covered-object list")),IF(COUNTIF($L$5:$L$2000,L479)&gt;1,"BLOCK — duplicate instance ID on non-shared route","COVERED — exact route")))),IF(OR(LEFT(H479,18)="SCREEN / HANDOFF",LEFT(H479,11)="CONDITIONAL",LEFT(H479,5)="BLOCK"),"HANDOFF / CONDITIONAL — no instance coverage claim",IF(LEFT(H479,16)="NEEDS ASSESSMENT","NEEDS ASSESSMENT","N/A"))))</f>
        <v/>
      </c>
      <c r="S479" s="136">
        <f>IF(OR(B479="",F479=""),"",B479&amp;"|"&amp;F479)</f>
        <v/>
      </c>
    </row>
    <row r="480">
      <c r="A480" s="8" t="inlineStr">
        <is>
          <t>GR-0476</t>
        </is>
      </c>
      <c r="B480" s="8">
        <f>'04_SCOPE_CLASSIFICATION'!A32</f>
        <v/>
      </c>
      <c r="C480" s="8">
        <f>'04_SCOPE_CLASSIFICATION'!B32</f>
        <v/>
      </c>
      <c r="D480" s="8">
        <f>'04_SCOPE_CLASSIFICATION'!D32</f>
        <v/>
      </c>
      <c r="E480" s="8">
        <f>'04_SCOPE_CLASSIFICATION'!E32</f>
        <v/>
      </c>
      <c r="F480" s="8" t="inlineStr">
        <is>
          <t>AZC-GPAI</t>
        </is>
      </c>
      <c r="G480" s="8" t="inlineStr">
        <is>
          <t>GPAI Model Compliance</t>
        </is>
      </c>
      <c r="H480" s="8">
        <f>IF('04_SCOPE_CLASSIFICATION'!B32="","NOT CONFIGURED",IF(OR('04_SCOPE_CLASSIFICATION'!U32="Ordinary GPAI provider",'04_SCOPE_CLASSIFICATION'!U32="Systemic-risk GPAI provider"),IF('04_SCOPE_CLASSIFICATION'!H32="Yes",IF(E480="Parent dossier","REQUIRED — parent dossier",IF(E480="Separate dossier","REQUIRED — separate object",IF(E480="Component-scoped controls","REQUIRED — component-scoped",IF(E480="Shared parent controls","SHARED — parent dossier",IF(E480="Not separately assessed","SCREEN / HANDOFF — confirm parent coverage","NEEDS ASSESSMENT — dossier mode"))))),"SCREEN / HANDOFF — external GPAI provider obligations"),IF('04_SCOPE_CLASSIFICATION'!U32="GPAI model used / external provider handoff","SCREEN / HANDOFF — model-provider evidence",IF('04_SCOPE_CLASSIFICATION'!U32="Needs assessment","NEEDS ASSESSMENT","NOT APPLICABLE"))))</f>
        <v/>
      </c>
      <c r="I480" s="8" t="inlineStr">
        <is>
          <t>GPAI provider vs downstream handoff.</t>
        </is>
      </c>
      <c r="J480" s="8" t="inlineStr">
        <is>
          <t>Articles 51–55</t>
        </is>
      </c>
      <c r="K480" s="8" t="inlineStr">
        <is>
          <t>AZComply_GPAI_Model_Compliance_Control_Workbook_2026-09-05.xlsx</t>
        </is>
      </c>
      <c r="L480" s="131" t="str"/>
      <c r="M480" s="131" t="inlineStr">
        <is>
          <t>Not started</t>
        </is>
      </c>
      <c r="N480" s="131" t="str"/>
      <c r="O480" s="131" t="str"/>
      <c r="P480" s="131" t="n"/>
      <c r="Q480" s="131" t="n"/>
      <c r="R480" s="136">
        <f>IF(B480="","",IF(OR(LEFT(H480,8)="REQUIRED",LEFT(H480,6)="SHARED"),IF(L480="","MISSING — pack instance ID",IF(P480="","MISSING — pack instance reference",IF(OR(H480="REQUIRED — component-scoped",LEFT(H480,6)="SHARED"),IF(Q480="","MISSING — explicit covered-object list",IF(ISNUMBER(SEARCH(B480,Q480)),"COVERED — exact shared/component route","MISSING — object not named in covered-object list")),IF(COUNTIF($L$5:$L$2000,L480)&gt;1,"BLOCK — duplicate instance ID on non-shared route","COVERED — exact route")))),IF(OR(LEFT(H480,18)="SCREEN / HANDOFF",LEFT(H480,11)="CONDITIONAL",LEFT(H480,5)="BLOCK"),"HANDOFF / CONDITIONAL — no instance coverage claim",IF(LEFT(H480,16)="NEEDS ASSESSMENT","NEEDS ASSESSMENT","N/A"))))</f>
        <v/>
      </c>
      <c r="S480" s="136">
        <f>IF(OR(B480="",F480=""),"",B480&amp;"|"&amp;F480)</f>
        <v/>
      </c>
    </row>
    <row r="481">
      <c r="A481" s="8" t="inlineStr">
        <is>
          <t>GR-0477</t>
        </is>
      </c>
      <c r="B481" s="8">
        <f>'04_SCOPE_CLASSIFICATION'!A33</f>
        <v/>
      </c>
      <c r="C481" s="8">
        <f>'04_SCOPE_CLASSIFICATION'!B33</f>
        <v/>
      </c>
      <c r="D481" s="8">
        <f>'04_SCOPE_CLASSIFICATION'!D33</f>
        <v/>
      </c>
      <c r="E481" s="8">
        <f>'04_SCOPE_CLASSIFICATION'!E33</f>
        <v/>
      </c>
      <c r="F481" s="8" t="inlineStr">
        <is>
          <t>AZC-CLS</t>
        </is>
      </c>
      <c r="G481" s="8" t="inlineStr">
        <is>
          <t>AI System Classification Decision</t>
        </is>
      </c>
      <c r="H481" s="8">
        <f>IF('04_SCOPE_CLASSIFICATION'!B33="","NOT CONFIGURED",IF('04_SCOPE_CLASSIFICATION'!D33="Needs assessment","NEEDS ASSESSMENT — regulatory object status",IF(OR('04_SCOPE_CLASSIFICATION'!D33="Separate AI system",'04_SCOPE_CLASSIFICATION'!D33="GPAI model"),IF(E481="Parent dossier","REQUIRED — parent dossier",IF(E481="Separate dossier","REQUIRED — separate object",IF(E481="Component-scoped controls","REQUIRED — component-scoped",IF(E481="Shared parent controls","SHARED — parent dossier",IF(E481="Not separately assessed","SCREEN / HANDOFF — confirm parent coverage","NEEDS ASSESSMENT — dossier mode"))))),IF('04_SCOPE_CLASSIFICATION'!D33="AI component within parent","SCREEN / HANDOFF — classify component within parent context",IF('04_SCOPE_CLASSIFICATION'!D33="Non-AI component","NOT APPLICABLE","NEEDS ASSESSMENT")))))</f>
        <v/>
      </c>
      <c r="I481" s="8" t="inlineStr">
        <is>
          <t>Classification/scope screen for each material object.</t>
        </is>
      </c>
      <c r="J481" s="8" t="inlineStr">
        <is>
          <t>Art.2/3/5/6; Annex I/III</t>
        </is>
      </c>
      <c r="K481" s="8" t="inlineStr">
        <is>
          <t>AZComply_AI_System_Classification_Decision_Workbook_UPDATED_2026-09-04.xlsx</t>
        </is>
      </c>
      <c r="L481" s="131" t="str"/>
      <c r="M481" s="131" t="inlineStr">
        <is>
          <t>Not started</t>
        </is>
      </c>
      <c r="N481" s="131" t="str"/>
      <c r="O481" s="131" t="str"/>
      <c r="P481" s="131" t="n"/>
      <c r="Q481" s="131" t="n"/>
      <c r="R481" s="136">
        <f>IF(B481="","",IF(OR(LEFT(H481,8)="REQUIRED",LEFT(H481,6)="SHARED"),IF(L481="","MISSING — pack instance ID",IF(P481="","MISSING — pack instance reference",IF(OR(H481="REQUIRED — component-scoped",LEFT(H481,6)="SHARED"),IF(Q481="","MISSING — explicit covered-object list",IF(ISNUMBER(SEARCH(B481,Q481)),"COVERED — exact shared/component route","MISSING — object not named in covered-object list")),IF(COUNTIF($L$5:$L$2000,L481)&gt;1,"BLOCK — duplicate instance ID on non-shared route","COVERED — exact route")))),IF(OR(LEFT(H481,18)="SCREEN / HANDOFF",LEFT(H481,11)="CONDITIONAL",LEFT(H481,5)="BLOCK"),"HANDOFF / CONDITIONAL — no instance coverage claim",IF(LEFT(H481,16)="NEEDS ASSESSMENT","NEEDS ASSESSMENT","N/A"))))</f>
        <v/>
      </c>
      <c r="S481" s="136">
        <f>IF(OR(B481="",F481=""),"",B481&amp;"|"&amp;F481)</f>
        <v/>
      </c>
    </row>
    <row r="482">
      <c r="A482" s="8" t="inlineStr">
        <is>
          <t>GR-0478</t>
        </is>
      </c>
      <c r="B482" s="8">
        <f>'04_SCOPE_CLASSIFICATION'!A33</f>
        <v/>
      </c>
      <c r="C482" s="8">
        <f>'04_SCOPE_CLASSIFICATION'!B33</f>
        <v/>
      </c>
      <c r="D482" s="8">
        <f>'04_SCOPE_CLASSIFICATION'!D33</f>
        <v/>
      </c>
      <c r="E482" s="8">
        <f>'04_SCOPE_CLASSIFICATION'!E33</f>
        <v/>
      </c>
      <c r="F482" s="8" t="inlineStr">
        <is>
          <t>AZC-A5</t>
        </is>
      </c>
      <c r="G482" s="8" t="inlineStr">
        <is>
          <t>Article 5 Prohibited Practices</t>
        </is>
      </c>
      <c r="H482" s="8">
        <f>IF('04_SCOPE_CLASSIFICATION'!B33="","NOT CONFIGURED",IF('04_SCOPE_CLASSIFICATION'!F33="No","NOT APPLICABLE — not AI system",IF('04_SCOPE_CLASSIFICATION'!N33="Needs assessment","NEEDS ASSESSMENT — Article 5 screen",IF(OR('04_SCOPE_CLASSIFICATION'!N33="Potential prohibited-practice route",'04_SCOPE_CLASSIFICATION'!N33="Future Article 5 transition route"),"BLOCK / HANDOFF — Article 5 route",IF('04_SCOPE_CLASSIFICATION'!N33="No current Article 5 trigger","SCREEN COMPLETE — no current trigger","NOT APPLICABLE")))))</f>
        <v/>
      </c>
      <c r="I482" s="8" t="inlineStr">
        <is>
          <t>Article 5 gate; component positive route escalates to parent.</t>
        </is>
      </c>
      <c r="J482" s="8" t="inlineStr">
        <is>
          <t>Article 5</t>
        </is>
      </c>
      <c r="K482" s="8" t="inlineStr">
        <is>
          <t>AZComply_Article5_Prohibited_Practices_Control_Workbook_2026-09-04.xlsx</t>
        </is>
      </c>
      <c r="L482" s="131" t="str"/>
      <c r="M482" s="131" t="inlineStr">
        <is>
          <t>Not started</t>
        </is>
      </c>
      <c r="N482" s="131" t="str"/>
      <c r="O482" s="131" t="str"/>
      <c r="P482" s="131" t="n"/>
      <c r="Q482" s="131" t="n"/>
      <c r="R482" s="136">
        <f>IF(B482="","",IF(OR(LEFT(H482,8)="REQUIRED",LEFT(H482,6)="SHARED"),IF(L482="","MISSING — pack instance ID",IF(P482="","MISSING — pack instance reference",IF(OR(H482="REQUIRED — component-scoped",LEFT(H482,6)="SHARED"),IF(Q482="","MISSING — explicit covered-object list",IF(ISNUMBER(SEARCH(B482,Q482)),"COVERED — exact shared/component route","MISSING — object not named in covered-object list")),IF(COUNTIF($L$5:$L$2000,L482)&gt;1,"BLOCK — duplicate instance ID on non-shared route","COVERED — exact route")))),IF(OR(LEFT(H482,18)="SCREEN / HANDOFF",LEFT(H482,11)="CONDITIONAL",LEFT(H482,5)="BLOCK"),"HANDOFF / CONDITIONAL — no instance coverage claim",IF(LEFT(H482,16)="NEEDS ASSESSMENT","NEEDS ASSESSMENT","N/A"))))</f>
        <v/>
      </c>
      <c r="S482" s="136">
        <f>IF(OR(B482="",F482=""),"",B482&amp;"|"&amp;F482)</f>
        <v/>
      </c>
    </row>
    <row r="483">
      <c r="A483" s="8" t="inlineStr">
        <is>
          <t>GR-0479</t>
        </is>
      </c>
      <c r="B483" s="8">
        <f>'04_SCOPE_CLASSIFICATION'!A33</f>
        <v/>
      </c>
      <c r="C483" s="8">
        <f>'04_SCOPE_CLASSIFICATION'!B33</f>
        <v/>
      </c>
      <c r="D483" s="8">
        <f>'04_SCOPE_CLASSIFICATION'!D33</f>
        <v/>
      </c>
      <c r="E483" s="8">
        <f>'04_SCOPE_CLASSIFICATION'!E33</f>
        <v/>
      </c>
      <c r="F483" s="8" t="inlineStr">
        <is>
          <t>AZC-TRANS</t>
        </is>
      </c>
      <c r="G483" s="8" t="inlineStr">
        <is>
          <t>Transparency &amp; Information</t>
        </is>
      </c>
      <c r="H483" s="8">
        <f>IF('04_SCOPE_CLASSIFICATION'!B33="","NOT CONFIGURED",IF(OR('04_SCOPE_CLASSIFICATION'!R33="Required",AND(OR('04_SCOPE_CLASSIFICATION'!O33="High-risk — Annex III",'04_SCOPE_CLASSIFICATION'!O33="High-risk — Annex I"),'04_SCOPE_CLASSIFICATION'!H33="Yes")),IF(E483="Parent dossier","REQUIRED — parent dossier",IF(E483="Separate dossier","REQUIRED — separate object",IF(E483="Component-scoped controls","REQUIRED — component-scoped",IF(E483="Shared parent controls","SHARED — parent dossier",IF(E483="Not separately assessed","SCREEN / HANDOFF — confirm parent coverage","NEEDS ASSESSMENT — dossier mode"))))),IF(AND(OR('04_SCOPE_CLASSIFICATION'!O33="High-risk — Annex III",'04_SCOPE_CLASSIFICATION'!O33="High-risk — Annex I"),'04_SCOPE_CLASSIFICATION'!I33="Yes",'04_SCOPE_CLASSIFICATION'!H33&lt;&gt;"Yes"),"SCREEN / HANDOFF — obtain provider Article 13 information",IF(OR('04_SCOPE_CLASSIFICATION'!R33="Needs assessment",'04_SCOPE_CLASSIFICATION'!O33="Needs assessment"),"NEEDS ASSESSMENT",IF('04_SCOPE_CLASSIFICATION'!R33="Potential exception / reduced disclosure","CONDITIONAL — exception / reduced disclosure evidence","NOT APPLICABLE")))))</f>
        <v/>
      </c>
      <c r="I483" s="8" t="inlineStr">
        <is>
          <t>Article 13 provider info + Article 50 transparency.</t>
        </is>
      </c>
      <c r="J483" s="8" t="inlineStr">
        <is>
          <t>Articles 13,50</t>
        </is>
      </c>
      <c r="K483" s="8" t="inlineStr">
        <is>
          <t>AZComply_Transparency_Information_Control_Workbook_2026-09-05.xlsx</t>
        </is>
      </c>
      <c r="L483" s="131" t="str"/>
      <c r="M483" s="131" t="inlineStr">
        <is>
          <t>Not started</t>
        </is>
      </c>
      <c r="N483" s="131" t="str"/>
      <c r="O483" s="131" t="str"/>
      <c r="P483" s="131" t="n"/>
      <c r="Q483" s="131" t="n"/>
      <c r="R483" s="136">
        <f>IF(B483="","",IF(OR(LEFT(H483,8)="REQUIRED",LEFT(H483,6)="SHARED"),IF(L483="","MISSING — pack instance ID",IF(P483="","MISSING — pack instance reference",IF(OR(H483="REQUIRED — component-scoped",LEFT(H483,6)="SHARED"),IF(Q483="","MISSING — explicit covered-object list",IF(ISNUMBER(SEARCH(B483,Q483)),"COVERED — exact shared/component route","MISSING — object not named in covered-object list")),IF(COUNTIF($L$5:$L$2000,L483)&gt;1,"BLOCK — duplicate instance ID on non-shared route","COVERED — exact route")))),IF(OR(LEFT(H483,18)="SCREEN / HANDOFF",LEFT(H483,11)="CONDITIONAL",LEFT(H483,5)="BLOCK"),"HANDOFF / CONDITIONAL — no instance coverage claim",IF(LEFT(H483,16)="NEEDS ASSESSMENT","NEEDS ASSESSMENT","N/A"))))</f>
        <v/>
      </c>
      <c r="S483" s="136">
        <f>IF(OR(B483="",F483=""),"",B483&amp;"|"&amp;F483)</f>
        <v/>
      </c>
    </row>
    <row r="484">
      <c r="A484" s="8" t="inlineStr">
        <is>
          <t>GR-0480</t>
        </is>
      </c>
      <c r="B484" s="8">
        <f>'04_SCOPE_CLASSIFICATION'!A33</f>
        <v/>
      </c>
      <c r="C484" s="8">
        <f>'04_SCOPE_CLASSIFICATION'!B33</f>
        <v/>
      </c>
      <c r="D484" s="8">
        <f>'04_SCOPE_CLASSIFICATION'!D33</f>
        <v/>
      </c>
      <c r="E484" s="8">
        <f>'04_SCOPE_CLASSIFICATION'!E33</f>
        <v/>
      </c>
      <c r="F484" s="8" t="inlineStr">
        <is>
          <t>AZC-DEP</t>
        </is>
      </c>
      <c r="G484" s="8" t="inlineStr">
        <is>
          <t>Deployer Obligations</t>
        </is>
      </c>
      <c r="H484" s="8">
        <f>IF('04_SCOPE_CLASSIFICATION'!B33="","NOT CONFIGURED",IF(AND('04_SCOPE_CLASSIFICATION'!I33="Yes",OR('04_SCOPE_CLASSIFICATION'!O33="High-risk — Annex III",'04_SCOPE_CLASSIFICATION'!O33="High-risk — Annex I")),IF(E484="Parent dossier","REQUIRED — parent dossier",IF(E484="Separate dossier","REQUIRED — separate object",IF(E484="Component-scoped controls","REQUIRED — component-scoped",IF(E484="Shared parent controls","SHARED — parent dossier",IF(E484="Not separately assessed","SCREEN / HANDOFF — confirm parent coverage","NEEDS ASSESSMENT — dossier mode"))))),IF(OR('04_SCOPE_CLASSIFICATION'!I33="Needs assessment",'04_SCOPE_CLASSIFICATION'!O33="Needs assessment"),"NEEDS ASSESSMENT","NOT APPLICABLE")))</f>
        <v/>
      </c>
      <c r="I484" s="8" t="inlineStr">
        <is>
          <t>High-risk deployer duties.</t>
        </is>
      </c>
      <c r="J484" s="8" t="inlineStr">
        <is>
          <t>Article 26</t>
        </is>
      </c>
      <c r="K484" s="8" t="inlineStr">
        <is>
          <t>AZComply_Deployer_Obligations_Control_Workbook_2026-09-04.xlsx</t>
        </is>
      </c>
      <c r="L484" s="131" t="str"/>
      <c r="M484" s="131" t="inlineStr">
        <is>
          <t>Not started</t>
        </is>
      </c>
      <c r="N484" s="131" t="str"/>
      <c r="O484" s="131" t="str"/>
      <c r="P484" s="131" t="n"/>
      <c r="Q484" s="131" t="n"/>
      <c r="R484" s="136">
        <f>IF(B484="","",IF(OR(LEFT(H484,8)="REQUIRED",LEFT(H484,6)="SHARED"),IF(L484="","MISSING — pack instance ID",IF(P484="","MISSING — pack instance reference",IF(OR(H484="REQUIRED — component-scoped",LEFT(H484,6)="SHARED"),IF(Q484="","MISSING — explicit covered-object list",IF(ISNUMBER(SEARCH(B484,Q484)),"COVERED — exact shared/component route","MISSING — object not named in covered-object list")),IF(COUNTIF($L$5:$L$2000,L484)&gt;1,"BLOCK — duplicate instance ID on non-shared route","COVERED — exact route")))),IF(OR(LEFT(H484,18)="SCREEN / HANDOFF",LEFT(H484,11)="CONDITIONAL",LEFT(H484,5)="BLOCK"),"HANDOFF / CONDITIONAL — no instance coverage claim",IF(LEFT(H484,16)="NEEDS ASSESSMENT","NEEDS ASSESSMENT","N/A"))))</f>
        <v/>
      </c>
      <c r="S484" s="136">
        <f>IF(OR(B484="",F484=""),"",B484&amp;"|"&amp;F484)</f>
        <v/>
      </c>
    </row>
    <row r="485">
      <c r="A485" s="8" t="inlineStr">
        <is>
          <t>GR-0481</t>
        </is>
      </c>
      <c r="B485" s="8">
        <f>'04_SCOPE_CLASSIFICATION'!A33</f>
        <v/>
      </c>
      <c r="C485" s="8">
        <f>'04_SCOPE_CLASSIFICATION'!B33</f>
        <v/>
      </c>
      <c r="D485" s="8">
        <f>'04_SCOPE_CLASSIFICATION'!D33</f>
        <v/>
      </c>
      <c r="E485" s="8">
        <f>'04_SCOPE_CLASSIFICATION'!E33</f>
        <v/>
      </c>
      <c r="F485" s="8" t="inlineStr">
        <is>
          <t>AZC-HO</t>
        </is>
      </c>
      <c r="G485" s="8" t="inlineStr">
        <is>
          <t>Human Oversight</t>
        </is>
      </c>
      <c r="H485" s="8">
        <f>IF('04_SCOPE_CLASSIFICATION'!B33="","NOT CONFIGURED",IF(AND(OR('04_SCOPE_CLASSIFICATION'!O33="High-risk — Annex III",'04_SCOPE_CLASSIFICATION'!O33="High-risk — Annex I"),OR('04_SCOPE_CLASSIFICATION'!H33="Yes",'04_SCOPE_CLASSIFICATION'!I33="Yes")),IF(E485="Parent dossier","REQUIRED — parent dossier",IF(E485="Separate dossier","REQUIRED — separate object",IF(E485="Component-scoped controls","REQUIRED — component-scoped",IF(E485="Shared parent controls","SHARED — parent dossier",IF(E485="Not separately assessed","SCREEN / HANDOFF — confirm parent coverage","NEEDS ASSESSMENT — dossier mode"))))),IF('04_SCOPE_CLASSIFICATION'!O33="Needs assessment","NEEDS ASSESSMENT","NOT APPLICABLE")))</f>
        <v/>
      </c>
      <c r="I485" s="8" t="inlineStr">
        <is>
          <t>High-risk provider/deployer human oversight.</t>
        </is>
      </c>
      <c r="J485" s="8" t="inlineStr">
        <is>
          <t>Articles 14,26(2)</t>
        </is>
      </c>
      <c r="K485" s="8" t="inlineStr">
        <is>
          <t>AZComply_Human_Oversight_Control_Workbook_2026-09-04.xlsx</t>
        </is>
      </c>
      <c r="L485" s="131" t="str"/>
      <c r="M485" s="131" t="inlineStr">
        <is>
          <t>Not started</t>
        </is>
      </c>
      <c r="N485" s="131" t="str"/>
      <c r="O485" s="131" t="str"/>
      <c r="P485" s="131" t="n"/>
      <c r="Q485" s="131" t="n"/>
      <c r="R485" s="136">
        <f>IF(B485="","",IF(OR(LEFT(H485,8)="REQUIRED",LEFT(H485,6)="SHARED"),IF(L485="","MISSING — pack instance ID",IF(P485="","MISSING — pack instance reference",IF(OR(H485="REQUIRED — component-scoped",LEFT(H485,6)="SHARED"),IF(Q485="","MISSING — explicit covered-object list",IF(ISNUMBER(SEARCH(B485,Q485)),"COVERED — exact shared/component route","MISSING — object not named in covered-object list")),IF(COUNTIF($L$5:$L$2000,L485)&gt;1,"BLOCK — duplicate instance ID on non-shared route","COVERED — exact route")))),IF(OR(LEFT(H485,18)="SCREEN / HANDOFF",LEFT(H485,11)="CONDITIONAL",LEFT(H485,5)="BLOCK"),"HANDOFF / CONDITIONAL — no instance coverage claim",IF(LEFT(H485,16)="NEEDS ASSESSMENT","NEEDS ASSESSMENT","N/A"))))</f>
        <v/>
      </c>
      <c r="S485" s="136">
        <f>IF(OR(B485="",F485=""),"",B485&amp;"|"&amp;F485)</f>
        <v/>
      </c>
    </row>
    <row r="486">
      <c r="A486" s="8" t="inlineStr">
        <is>
          <t>GR-0482</t>
        </is>
      </c>
      <c r="B486" s="8">
        <f>'04_SCOPE_CLASSIFICATION'!A33</f>
        <v/>
      </c>
      <c r="C486" s="8">
        <f>'04_SCOPE_CLASSIFICATION'!B33</f>
        <v/>
      </c>
      <c r="D486" s="8">
        <f>'04_SCOPE_CLASSIFICATION'!D33</f>
        <v/>
      </c>
      <c r="E486" s="8">
        <f>'04_SCOPE_CLASSIFICATION'!E33</f>
        <v/>
      </c>
      <c r="F486" s="8" t="inlineStr">
        <is>
          <t>AZC-RISK</t>
        </is>
      </c>
      <c r="G486" s="8" t="inlineStr">
        <is>
          <t>Risk Management System</t>
        </is>
      </c>
      <c r="H486" s="8">
        <f>IF('04_SCOPE_CLASSIFICATION'!B33="","NOT CONFIGURED",IF(OR('04_SCOPE_CLASSIFICATION'!O33="High-risk — Annex III",'04_SCOPE_CLASSIFICATION'!O33="High-risk — Annex I"),IF('04_SCOPE_CLASSIFICATION'!H33="Yes",IF(E486="Parent dossier","REQUIRED — parent dossier",IF(E486="Separate dossier","REQUIRED — separate object",IF(E486="Component-scoped controls","REQUIRED — component-scoped",IF(E486="Shared parent controls","SHARED — parent dossier",IF(E486="Not separately assessed","SCREEN / HANDOFF — confirm parent coverage","NEEDS ASSESSMENT — dossier mode"))))),IF('04_SCOPE_CLASSIFICATION'!I33="Yes","SCREEN / HANDOFF — provider-side evidence required",IF('04_SCOPE_CLASSIFICATION'!H33="Needs assessment","NEEDS ASSESSMENT — provider role","SCREEN / HANDOFF — identify responsible provider"))),IF('04_SCOPE_CLASSIFICATION'!O33="Needs assessment","NEEDS ASSESSMENT","NOT APPLICABLE")))</f>
        <v/>
      </c>
      <c r="I486" s="8" t="inlineStr">
        <is>
          <t>Provider-side high-risk pack; deployer uses handoff/provider evidence.</t>
        </is>
      </c>
      <c r="J486" s="8" t="inlineStr">
        <is>
          <t>Article 9</t>
        </is>
      </c>
      <c r="K486" s="8" t="inlineStr">
        <is>
          <t>AZComply_Risk_Management_System_Control_Workbook_2026-09-04.xlsx</t>
        </is>
      </c>
      <c r="L486" s="131" t="str"/>
      <c r="M486" s="131" t="inlineStr">
        <is>
          <t>Not started</t>
        </is>
      </c>
      <c r="N486" s="131" t="str"/>
      <c r="O486" s="131" t="str"/>
      <c r="P486" s="131" t="n"/>
      <c r="Q486" s="131" t="n"/>
      <c r="R486" s="136">
        <f>IF(B486="","",IF(OR(LEFT(H486,8)="REQUIRED",LEFT(H486,6)="SHARED"),IF(L486="","MISSING — pack instance ID",IF(P486="","MISSING — pack instance reference",IF(OR(H486="REQUIRED — component-scoped",LEFT(H486,6)="SHARED"),IF(Q486="","MISSING — explicit covered-object list",IF(ISNUMBER(SEARCH(B486,Q486)),"COVERED — exact shared/component route","MISSING — object not named in covered-object list")),IF(COUNTIF($L$5:$L$2000,L486)&gt;1,"BLOCK — duplicate instance ID on non-shared route","COVERED — exact route")))),IF(OR(LEFT(H486,18)="SCREEN / HANDOFF",LEFT(H486,11)="CONDITIONAL",LEFT(H486,5)="BLOCK"),"HANDOFF / CONDITIONAL — no instance coverage claim",IF(LEFT(H486,16)="NEEDS ASSESSMENT","NEEDS ASSESSMENT","N/A"))))</f>
        <v/>
      </c>
      <c r="S486" s="136">
        <f>IF(OR(B486="",F486=""),"",B486&amp;"|"&amp;F486)</f>
        <v/>
      </c>
    </row>
    <row r="487">
      <c r="A487" s="8" t="inlineStr">
        <is>
          <t>GR-0483</t>
        </is>
      </c>
      <c r="B487" s="8">
        <f>'04_SCOPE_CLASSIFICATION'!A33</f>
        <v/>
      </c>
      <c r="C487" s="8">
        <f>'04_SCOPE_CLASSIFICATION'!B33</f>
        <v/>
      </c>
      <c r="D487" s="8">
        <f>'04_SCOPE_CLASSIFICATION'!D33</f>
        <v/>
      </c>
      <c r="E487" s="8">
        <f>'04_SCOPE_CLASSIFICATION'!E33</f>
        <v/>
      </c>
      <c r="F487" s="8" t="inlineStr">
        <is>
          <t>AZC-DATA</t>
        </is>
      </c>
      <c r="G487" s="8" t="inlineStr">
        <is>
          <t>Data Governance</t>
        </is>
      </c>
      <c r="H487" s="8">
        <f>IF('04_SCOPE_CLASSIFICATION'!B33="","NOT CONFIGURED",IF(OR('04_SCOPE_CLASSIFICATION'!O33="High-risk — Annex III",'04_SCOPE_CLASSIFICATION'!O33="High-risk — Annex I"),IF('04_SCOPE_CLASSIFICATION'!H33="Yes",IF(E487="Parent dossier","REQUIRED — parent dossier",IF(E487="Separate dossier","REQUIRED — separate object",IF(E487="Component-scoped controls","REQUIRED — component-scoped",IF(E487="Shared parent controls","SHARED — parent dossier",IF(E487="Not separately assessed","SCREEN / HANDOFF — confirm parent coverage","NEEDS ASSESSMENT — dossier mode"))))),IF('04_SCOPE_CLASSIFICATION'!I33="Yes","SCREEN / HANDOFF — provider-side evidence required",IF('04_SCOPE_CLASSIFICATION'!H33="Needs assessment","NEEDS ASSESSMENT — provider role","SCREEN / HANDOFF — identify responsible provider"))),IF('04_SCOPE_CLASSIFICATION'!O33="Needs assessment","NEEDS ASSESSMENT","NOT APPLICABLE")))</f>
        <v/>
      </c>
      <c r="I487" s="8" t="inlineStr">
        <is>
          <t>Provider-side high-risk pack; deployer uses handoff/provider evidence.</t>
        </is>
      </c>
      <c r="J487" s="8" t="inlineStr">
        <is>
          <t>Article 10</t>
        </is>
      </c>
      <c r="K487" s="8" t="inlineStr">
        <is>
          <t>AZComply_Data_Governance_Control_Workbook_2026-09-04.xlsx</t>
        </is>
      </c>
      <c r="L487" s="131" t="str"/>
      <c r="M487" s="131" t="inlineStr">
        <is>
          <t>Not started</t>
        </is>
      </c>
      <c r="N487" s="131" t="str"/>
      <c r="O487" s="131" t="str"/>
      <c r="P487" s="131" t="n"/>
      <c r="Q487" s="131" t="n"/>
      <c r="R487" s="136">
        <f>IF(B487="","",IF(OR(LEFT(H487,8)="REQUIRED",LEFT(H487,6)="SHARED"),IF(L487="","MISSING — pack instance ID",IF(P487="","MISSING — pack instance reference",IF(OR(H487="REQUIRED — component-scoped",LEFT(H487,6)="SHARED"),IF(Q487="","MISSING — explicit covered-object list",IF(ISNUMBER(SEARCH(B487,Q487)),"COVERED — exact shared/component route","MISSING — object not named in covered-object list")),IF(COUNTIF($L$5:$L$2000,L487)&gt;1,"BLOCK — duplicate instance ID on non-shared route","COVERED — exact route")))),IF(OR(LEFT(H487,18)="SCREEN / HANDOFF",LEFT(H487,11)="CONDITIONAL",LEFT(H487,5)="BLOCK"),"HANDOFF / CONDITIONAL — no instance coverage claim",IF(LEFT(H487,16)="NEEDS ASSESSMENT","NEEDS ASSESSMENT","N/A"))))</f>
        <v/>
      </c>
      <c r="S487" s="136">
        <f>IF(OR(B487="",F487=""),"",B487&amp;"|"&amp;F487)</f>
        <v/>
      </c>
    </row>
    <row r="488">
      <c r="A488" s="8" t="inlineStr">
        <is>
          <t>GR-0484</t>
        </is>
      </c>
      <c r="B488" s="8">
        <f>'04_SCOPE_CLASSIFICATION'!A33</f>
        <v/>
      </c>
      <c r="C488" s="8">
        <f>'04_SCOPE_CLASSIFICATION'!B33</f>
        <v/>
      </c>
      <c r="D488" s="8">
        <f>'04_SCOPE_CLASSIFICATION'!D33</f>
        <v/>
      </c>
      <c r="E488" s="8">
        <f>'04_SCOPE_CLASSIFICATION'!E33</f>
        <v/>
      </c>
      <c r="F488" s="8" t="inlineStr">
        <is>
          <t>AZC-TECH</t>
        </is>
      </c>
      <c r="G488" s="8" t="inlineStr">
        <is>
          <t>Technical Documentation</t>
        </is>
      </c>
      <c r="H488" s="8">
        <f>IF('04_SCOPE_CLASSIFICATION'!B33="","NOT CONFIGURED",IF(OR('04_SCOPE_CLASSIFICATION'!O33="High-risk — Annex III",'04_SCOPE_CLASSIFICATION'!O33="High-risk — Annex I"),IF('04_SCOPE_CLASSIFICATION'!H33="Yes",IF(E488="Parent dossier","REQUIRED — parent dossier",IF(E488="Separate dossier","REQUIRED — separate object",IF(E488="Component-scoped controls","REQUIRED — component-scoped",IF(E488="Shared parent controls","SHARED — parent dossier",IF(E488="Not separately assessed","SCREEN / HANDOFF — confirm parent coverage","NEEDS ASSESSMENT — dossier mode"))))),IF('04_SCOPE_CLASSIFICATION'!I33="Yes","SCREEN / HANDOFF — provider-side evidence required",IF('04_SCOPE_CLASSIFICATION'!H33="Needs assessment","NEEDS ASSESSMENT — provider role","SCREEN / HANDOFF — identify responsible provider"))),IF('04_SCOPE_CLASSIFICATION'!O33="Needs assessment","NEEDS ASSESSMENT","NOT APPLICABLE")))</f>
        <v/>
      </c>
      <c r="I488" s="8" t="inlineStr">
        <is>
          <t>Provider-side high-risk pack; deployer uses handoff/provider evidence.</t>
        </is>
      </c>
      <c r="J488" s="8" t="inlineStr">
        <is>
          <t>Article 11 / Annex IV</t>
        </is>
      </c>
      <c r="K488" s="8" t="inlineStr">
        <is>
          <t>AZComply_Technical_Documentation_Control_Workbook_2026-09-04.xlsx</t>
        </is>
      </c>
      <c r="L488" s="131" t="str"/>
      <c r="M488" s="131" t="inlineStr">
        <is>
          <t>Not started</t>
        </is>
      </c>
      <c r="N488" s="131" t="str"/>
      <c r="O488" s="131" t="str"/>
      <c r="P488" s="131" t="n"/>
      <c r="Q488" s="131" t="n"/>
      <c r="R488" s="136">
        <f>IF(B488="","",IF(OR(LEFT(H488,8)="REQUIRED",LEFT(H488,6)="SHARED"),IF(L488="","MISSING — pack instance ID",IF(P488="","MISSING — pack instance reference",IF(OR(H488="REQUIRED — component-scoped",LEFT(H488,6)="SHARED"),IF(Q488="","MISSING — explicit covered-object list",IF(ISNUMBER(SEARCH(B488,Q488)),"COVERED — exact shared/component route","MISSING — object not named in covered-object list")),IF(COUNTIF($L$5:$L$2000,L488)&gt;1,"BLOCK — duplicate instance ID on non-shared route","COVERED — exact route")))),IF(OR(LEFT(H488,18)="SCREEN / HANDOFF",LEFT(H488,11)="CONDITIONAL",LEFT(H488,5)="BLOCK"),"HANDOFF / CONDITIONAL — no instance coverage claim",IF(LEFT(H488,16)="NEEDS ASSESSMENT","NEEDS ASSESSMENT","N/A"))))</f>
        <v/>
      </c>
      <c r="S488" s="136">
        <f>IF(OR(B488="",F488=""),"",B488&amp;"|"&amp;F488)</f>
        <v/>
      </c>
    </row>
    <row r="489">
      <c r="A489" s="8" t="inlineStr">
        <is>
          <t>GR-0485</t>
        </is>
      </c>
      <c r="B489" s="8">
        <f>'04_SCOPE_CLASSIFICATION'!A33</f>
        <v/>
      </c>
      <c r="C489" s="8">
        <f>'04_SCOPE_CLASSIFICATION'!B33</f>
        <v/>
      </c>
      <c r="D489" s="8">
        <f>'04_SCOPE_CLASSIFICATION'!D33</f>
        <v/>
      </c>
      <c r="E489" s="8">
        <f>'04_SCOPE_CLASSIFICATION'!E33</f>
        <v/>
      </c>
      <c r="F489" s="8" t="inlineStr">
        <is>
          <t>AZC-QMS</t>
        </is>
      </c>
      <c r="G489" s="8" t="inlineStr">
        <is>
          <t>Quality Management System</t>
        </is>
      </c>
      <c r="H489" s="8">
        <f>IF('04_SCOPE_CLASSIFICATION'!B33="","NOT CONFIGURED",IF(OR('04_SCOPE_CLASSIFICATION'!O33="High-risk — Annex III",'04_SCOPE_CLASSIFICATION'!O33="High-risk — Annex I"),IF('04_SCOPE_CLASSIFICATION'!H33="Yes",IF(E489="Parent dossier","REQUIRED — parent dossier",IF(E489="Separate dossier","REQUIRED — separate object",IF(E489="Component-scoped controls","REQUIRED — component-scoped",IF(E489="Shared parent controls","SHARED — parent dossier",IF(E489="Not separately assessed","SCREEN / HANDOFF — confirm parent coverage","NEEDS ASSESSMENT — dossier mode"))))),IF('04_SCOPE_CLASSIFICATION'!I33="Yes","SCREEN / HANDOFF — provider-side evidence required",IF('04_SCOPE_CLASSIFICATION'!H33="Needs assessment","NEEDS ASSESSMENT — provider role","SCREEN / HANDOFF — identify responsible provider"))),IF('04_SCOPE_CLASSIFICATION'!O33="Needs assessment","NEEDS ASSESSMENT","NOT APPLICABLE")))</f>
        <v/>
      </c>
      <c r="I489" s="8" t="inlineStr">
        <is>
          <t>Provider-side high-risk pack; deployer uses handoff/provider evidence.</t>
        </is>
      </c>
      <c r="J489" s="8" t="inlineStr">
        <is>
          <t>Article 17</t>
        </is>
      </c>
      <c r="K489" s="8" t="inlineStr">
        <is>
          <t>AZComply_Quality_Management_System_Control_Workbook_2026-09-04.xlsx</t>
        </is>
      </c>
      <c r="L489" s="131" t="str"/>
      <c r="M489" s="131" t="inlineStr">
        <is>
          <t>Not started</t>
        </is>
      </c>
      <c r="N489" s="131" t="str"/>
      <c r="O489" s="131" t="str"/>
      <c r="P489" s="131" t="n"/>
      <c r="Q489" s="131" t="n"/>
      <c r="R489" s="136">
        <f>IF(B489="","",IF(OR(LEFT(H489,8)="REQUIRED",LEFT(H489,6)="SHARED"),IF(L489="","MISSING — pack instance ID",IF(P489="","MISSING — pack instance reference",IF(OR(H489="REQUIRED — component-scoped",LEFT(H489,6)="SHARED"),IF(Q489="","MISSING — explicit covered-object list",IF(ISNUMBER(SEARCH(B489,Q489)),"COVERED — exact shared/component route","MISSING — object not named in covered-object list")),IF(COUNTIF($L$5:$L$2000,L489)&gt;1,"BLOCK — duplicate instance ID on non-shared route","COVERED — exact route")))),IF(OR(LEFT(H489,18)="SCREEN / HANDOFF",LEFT(H489,11)="CONDITIONAL",LEFT(H489,5)="BLOCK"),"HANDOFF / CONDITIONAL — no instance coverage claim",IF(LEFT(H489,16)="NEEDS ASSESSMENT","NEEDS ASSESSMENT","N/A"))))</f>
        <v/>
      </c>
      <c r="S489" s="136">
        <f>IF(OR(B489="",F489=""),"",B489&amp;"|"&amp;F489)</f>
        <v/>
      </c>
    </row>
    <row r="490">
      <c r="A490" s="8" t="inlineStr">
        <is>
          <t>GR-0486</t>
        </is>
      </c>
      <c r="B490" s="8">
        <f>'04_SCOPE_CLASSIFICATION'!A33</f>
        <v/>
      </c>
      <c r="C490" s="8">
        <f>'04_SCOPE_CLASSIFICATION'!B33</f>
        <v/>
      </c>
      <c r="D490" s="8">
        <f>'04_SCOPE_CLASSIFICATION'!D33</f>
        <v/>
      </c>
      <c r="E490" s="8">
        <f>'04_SCOPE_CLASSIFICATION'!E33</f>
        <v/>
      </c>
      <c r="F490" s="8" t="inlineStr">
        <is>
          <t>AZC-ARS</t>
        </is>
      </c>
      <c r="G490" s="8" t="inlineStr">
        <is>
          <t>Accuracy, Robustness &amp; Cybersecurity</t>
        </is>
      </c>
      <c r="H490" s="8">
        <f>IF('04_SCOPE_CLASSIFICATION'!B33="","NOT CONFIGURED",IF(OR('04_SCOPE_CLASSIFICATION'!O33="High-risk — Annex III",'04_SCOPE_CLASSIFICATION'!O33="High-risk — Annex I"),IF('04_SCOPE_CLASSIFICATION'!H33="Yes",IF(E490="Parent dossier","REQUIRED — parent dossier",IF(E490="Separate dossier","REQUIRED — separate object",IF(E490="Component-scoped controls","REQUIRED — component-scoped",IF(E490="Shared parent controls","SHARED — parent dossier",IF(E490="Not separately assessed","SCREEN / HANDOFF — confirm parent coverage","NEEDS ASSESSMENT — dossier mode"))))),IF('04_SCOPE_CLASSIFICATION'!I33="Yes","SCREEN / HANDOFF — provider-side evidence required",IF('04_SCOPE_CLASSIFICATION'!H33="Needs assessment","NEEDS ASSESSMENT — provider role","SCREEN / HANDOFF — identify responsible provider"))),IF('04_SCOPE_CLASSIFICATION'!O33="Needs assessment","NEEDS ASSESSMENT","NOT APPLICABLE")))</f>
        <v/>
      </c>
      <c r="I490" s="8" t="inlineStr">
        <is>
          <t>Provider-side high-risk pack; deployer uses handoff/provider evidence.</t>
        </is>
      </c>
      <c r="J490" s="8" t="inlineStr">
        <is>
          <t>Article 15</t>
        </is>
      </c>
      <c r="K490" s="8" t="inlineStr">
        <is>
          <t>AZComply_Accuracy_Robustness_Cybersecurity_Control_Workbook_2026-09-04.xlsx</t>
        </is>
      </c>
      <c r="L490" s="131" t="str"/>
      <c r="M490" s="131" t="inlineStr">
        <is>
          <t>Not started</t>
        </is>
      </c>
      <c r="N490" s="131" t="str"/>
      <c r="O490" s="131" t="str"/>
      <c r="P490" s="131" t="n"/>
      <c r="Q490" s="131" t="n"/>
      <c r="R490" s="136">
        <f>IF(B490="","",IF(OR(LEFT(H490,8)="REQUIRED",LEFT(H490,6)="SHARED"),IF(L490="","MISSING — pack instance ID",IF(P490="","MISSING — pack instance reference",IF(OR(H490="REQUIRED — component-scoped",LEFT(H490,6)="SHARED"),IF(Q490="","MISSING — explicit covered-object list",IF(ISNUMBER(SEARCH(B490,Q490)),"COVERED — exact shared/component route","MISSING — object not named in covered-object list")),IF(COUNTIF($L$5:$L$2000,L490)&gt;1,"BLOCK — duplicate instance ID on non-shared route","COVERED — exact route")))),IF(OR(LEFT(H490,18)="SCREEN / HANDOFF",LEFT(H490,11)="CONDITIONAL",LEFT(H490,5)="BLOCK"),"HANDOFF / CONDITIONAL — no instance coverage claim",IF(LEFT(H490,16)="NEEDS ASSESSMENT","NEEDS ASSESSMENT","N/A"))))</f>
        <v/>
      </c>
      <c r="S490" s="136">
        <f>IF(OR(B490="",F490=""),"",B490&amp;"|"&amp;F490)</f>
        <v/>
      </c>
    </row>
    <row r="491">
      <c r="A491" s="8" t="inlineStr">
        <is>
          <t>GR-0487</t>
        </is>
      </c>
      <c r="B491" s="8">
        <f>'04_SCOPE_CLASSIFICATION'!A33</f>
        <v/>
      </c>
      <c r="C491" s="8">
        <f>'04_SCOPE_CLASSIFICATION'!B33</f>
        <v/>
      </c>
      <c r="D491" s="8">
        <f>'04_SCOPE_CLASSIFICATION'!D33</f>
        <v/>
      </c>
      <c r="E491" s="8">
        <f>'04_SCOPE_CLASSIFICATION'!E33</f>
        <v/>
      </c>
      <c r="F491" s="8" t="inlineStr">
        <is>
          <t>AZC-LOG</t>
        </is>
      </c>
      <c r="G491" s="8" t="inlineStr">
        <is>
          <t>Logging &amp; Record-Keeping</t>
        </is>
      </c>
      <c r="H491" s="8">
        <f>IF('04_SCOPE_CLASSIFICATION'!B33="","NOT CONFIGURED",IF(AND(OR('04_SCOPE_CLASSIFICATION'!O33="High-risk — Annex III",'04_SCOPE_CLASSIFICATION'!O33="High-risk — Annex I"),OR('04_SCOPE_CLASSIFICATION'!H33="Yes",'04_SCOPE_CLASSIFICATION'!I33="Yes")),IF(E491="Parent dossier","REQUIRED — parent dossier",IF(E491="Separate dossier","REQUIRED — separate object",IF(E491="Component-scoped controls","REQUIRED — component-scoped",IF(E491="Shared parent controls","SHARED — parent dossier",IF(E491="Not separately assessed","SCREEN / HANDOFF — confirm parent coverage","NEEDS ASSESSMENT — dossier mode"))))),IF('04_SCOPE_CLASSIFICATION'!O33="Needs assessment","NEEDS ASSESSMENT","NOT APPLICABLE")))</f>
        <v/>
      </c>
      <c r="I491" s="8" t="inlineStr">
        <is>
          <t>High-risk logging spans provider/deployer roles.</t>
        </is>
      </c>
      <c r="J491" s="8" t="inlineStr">
        <is>
          <t>Articles 12,19,26</t>
        </is>
      </c>
      <c r="K491" s="8" t="inlineStr">
        <is>
          <t>AZComply_Logging_Record_Keeping_Control_Workbook_2026-09-05.xlsx</t>
        </is>
      </c>
      <c r="L491" s="131" t="str"/>
      <c r="M491" s="131" t="inlineStr">
        <is>
          <t>Not started</t>
        </is>
      </c>
      <c r="N491" s="131" t="str"/>
      <c r="O491" s="131" t="str"/>
      <c r="P491" s="131" t="n"/>
      <c r="Q491" s="131" t="n"/>
      <c r="R491" s="136">
        <f>IF(B491="","",IF(OR(LEFT(H491,8)="REQUIRED",LEFT(H491,6)="SHARED"),IF(L491="","MISSING — pack instance ID",IF(P491="","MISSING — pack instance reference",IF(OR(H491="REQUIRED — component-scoped",LEFT(H491,6)="SHARED"),IF(Q491="","MISSING — explicit covered-object list",IF(ISNUMBER(SEARCH(B491,Q491)),"COVERED — exact shared/component route","MISSING — object not named in covered-object list")),IF(COUNTIF($L$5:$L$2000,L491)&gt;1,"BLOCK — duplicate instance ID on non-shared route","COVERED — exact route")))),IF(OR(LEFT(H491,18)="SCREEN / HANDOFF",LEFT(H491,11)="CONDITIONAL",LEFT(H491,5)="BLOCK"),"HANDOFF / CONDITIONAL — no instance coverage claim",IF(LEFT(H491,16)="NEEDS ASSESSMENT","NEEDS ASSESSMENT","N/A"))))</f>
        <v/>
      </c>
      <c r="S491" s="136">
        <f>IF(OR(B491="",F491=""),"",B491&amp;"|"&amp;F491)</f>
        <v/>
      </c>
    </row>
    <row r="492">
      <c r="A492" s="8" t="inlineStr">
        <is>
          <t>GR-0488</t>
        </is>
      </c>
      <c r="B492" s="8">
        <f>'04_SCOPE_CLASSIFICATION'!A33</f>
        <v/>
      </c>
      <c r="C492" s="8">
        <f>'04_SCOPE_CLASSIFICATION'!B33</f>
        <v/>
      </c>
      <c r="D492" s="8">
        <f>'04_SCOPE_CLASSIFICATION'!D33</f>
        <v/>
      </c>
      <c r="E492" s="8">
        <f>'04_SCOPE_CLASSIFICATION'!E33</f>
        <v/>
      </c>
      <c r="F492" s="8" t="inlineStr">
        <is>
          <t>AZC-TRAIN</t>
        </is>
      </c>
      <c r="G492" s="8" t="inlineStr">
        <is>
          <t>AI Literacy, Training &amp; Competence</t>
        </is>
      </c>
      <c r="H492" s="8">
        <f>IF('04_SCOPE_CLASSIFICATION'!B33="","NOT CONFIGURED",IF('04_SCOPE_CLASSIFICATION'!W33="Required",IF(E492="Parent dossier","REQUIRED — parent dossier",IF(E492="Separate dossier","REQUIRED — separate object",IF(E492="Component-scoped controls","REQUIRED — component-scoped",IF(E492="Shared parent controls","SHARED — parent dossier",IF(E492="Not separately assessed","SCREEN / HANDOFF — confirm parent coverage","NEEDS ASSESSMENT — dossier mode"))))),IF('04_SCOPE_CLASSIFICATION'!W33="Needs assessment","NEEDS ASSESSMENT","NOT APPLICABLE")))</f>
        <v/>
      </c>
      <c r="I492" s="8" t="inlineStr">
        <is>
          <t>Article 4 / high-risk oversight training.</t>
        </is>
      </c>
      <c r="J492" s="8" t="inlineStr">
        <is>
          <t>Articles 4,26(2)</t>
        </is>
      </c>
      <c r="K492" s="8" t="inlineStr">
        <is>
          <t>AZComply_AI_Literacy_Training_Competence_Control_Workbook_2026-09-05.xlsx</t>
        </is>
      </c>
      <c r="L492" s="131" t="str"/>
      <c r="M492" s="131" t="inlineStr">
        <is>
          <t>Not started</t>
        </is>
      </c>
      <c r="N492" s="131" t="str"/>
      <c r="O492" s="131" t="str"/>
      <c r="P492" s="131" t="n"/>
      <c r="Q492" s="131" t="n"/>
      <c r="R492" s="136">
        <f>IF(B492="","",IF(OR(LEFT(H492,8)="REQUIRED",LEFT(H492,6)="SHARED"),IF(L492="","MISSING — pack instance ID",IF(P492="","MISSING — pack instance reference",IF(OR(H492="REQUIRED — component-scoped",LEFT(H492,6)="SHARED"),IF(Q492="","MISSING — explicit covered-object list",IF(ISNUMBER(SEARCH(B492,Q492)),"COVERED — exact shared/component route","MISSING — object not named in covered-object list")),IF(COUNTIF($L$5:$L$2000,L492)&gt;1,"BLOCK — duplicate instance ID on non-shared route","COVERED — exact route")))),IF(OR(LEFT(H492,18)="SCREEN / HANDOFF",LEFT(H492,11)="CONDITIONAL",LEFT(H492,5)="BLOCK"),"HANDOFF / CONDITIONAL — no instance coverage claim",IF(LEFT(H492,16)="NEEDS ASSESSMENT","NEEDS ASSESSMENT","N/A"))))</f>
        <v/>
      </c>
      <c r="S492" s="136">
        <f>IF(OR(B492="",F492=""),"",B492&amp;"|"&amp;F492)</f>
        <v/>
      </c>
    </row>
    <row r="493">
      <c r="A493" s="8" t="inlineStr">
        <is>
          <t>GR-0489</t>
        </is>
      </c>
      <c r="B493" s="8">
        <f>'04_SCOPE_CLASSIFICATION'!A33</f>
        <v/>
      </c>
      <c r="C493" s="8">
        <f>'04_SCOPE_CLASSIFICATION'!B33</f>
        <v/>
      </c>
      <c r="D493" s="8">
        <f>'04_SCOPE_CLASSIFICATION'!D33</f>
        <v/>
      </c>
      <c r="E493" s="8">
        <f>'04_SCOPE_CLASSIFICATION'!E33</f>
        <v/>
      </c>
      <c r="F493" s="8" t="inlineStr">
        <is>
          <t>AZC-FRIA</t>
        </is>
      </c>
      <c r="G493" s="8" t="inlineStr">
        <is>
          <t>Fundamental Rights Impact Assessment</t>
        </is>
      </c>
      <c r="H493" s="8">
        <f>IF('04_SCOPE_CLASSIFICATION'!B33="","NOT CONFIGURED",IF('04_SCOPE_CLASSIFICATION'!S33="Required",IF(E493="Parent dossier","REQUIRED — parent dossier",IF(E493="Separate dossier","REQUIRED — separate object",IF(E493="Component-scoped controls","REQUIRED — component-scoped",IF(E493="Shared parent controls","SHARED — parent dossier",IF(E493="Not separately assessed","SCREEN / HANDOFF — confirm parent coverage","NEEDS ASSESSMENT — dossier mode"))))),IF('04_SCOPE_CLASSIFICATION'!S33="Potentially reusable / exempt route","CONDITIONAL — reuse/exemption review",IF('04_SCOPE_CLASSIFICATION'!S33="Needs assessment","NEEDS ASSESSMENT","NOT APPLICABLE"))))</f>
        <v/>
      </c>
      <c r="I493" s="8" t="inlineStr">
        <is>
          <t>FRIA use/deployer route.</t>
        </is>
      </c>
      <c r="J493" s="8" t="inlineStr">
        <is>
          <t>Article 27 / Art.5(2)</t>
        </is>
      </c>
      <c r="K493" s="8" t="inlineStr">
        <is>
          <t>AZComply_Fundamental_Rights_Impact_Assessment_Control_Workbook_2026-09-05.xlsx</t>
        </is>
      </c>
      <c r="L493" s="131" t="str"/>
      <c r="M493" s="131" t="inlineStr">
        <is>
          <t>Not started</t>
        </is>
      </c>
      <c r="N493" s="131" t="str"/>
      <c r="O493" s="131" t="str"/>
      <c r="P493" s="131" t="n"/>
      <c r="Q493" s="131" t="n"/>
      <c r="R493" s="136">
        <f>IF(B493="","",IF(OR(LEFT(H493,8)="REQUIRED",LEFT(H493,6)="SHARED"),IF(L493="","MISSING — pack instance ID",IF(P493="","MISSING — pack instance reference",IF(OR(H493="REQUIRED — component-scoped",LEFT(H493,6)="SHARED"),IF(Q493="","MISSING — explicit covered-object list",IF(ISNUMBER(SEARCH(B493,Q493)),"COVERED — exact shared/component route","MISSING — object not named in covered-object list")),IF(COUNTIF($L$5:$L$2000,L493)&gt;1,"BLOCK — duplicate instance ID on non-shared route","COVERED — exact route")))),IF(OR(LEFT(H493,18)="SCREEN / HANDOFF",LEFT(H493,11)="CONDITIONAL",LEFT(H493,5)="BLOCK"),"HANDOFF / CONDITIONAL — no instance coverage claim",IF(LEFT(H493,16)="NEEDS ASSESSMENT","NEEDS ASSESSMENT","N/A"))))</f>
        <v/>
      </c>
      <c r="S493" s="136">
        <f>IF(OR(B493="",F493=""),"",B493&amp;"|"&amp;F493)</f>
        <v/>
      </c>
    </row>
    <row r="494">
      <c r="A494" s="8" t="inlineStr">
        <is>
          <t>GR-0490</t>
        </is>
      </c>
      <c r="B494" s="8">
        <f>'04_SCOPE_CLASSIFICATION'!A33</f>
        <v/>
      </c>
      <c r="C494" s="8">
        <f>'04_SCOPE_CLASSIFICATION'!B33</f>
        <v/>
      </c>
      <c r="D494" s="8">
        <f>'04_SCOPE_CLASSIFICATION'!D33</f>
        <v/>
      </c>
      <c r="E494" s="8">
        <f>'04_SCOPE_CLASSIFICATION'!E33</f>
        <v/>
      </c>
      <c r="F494" s="8" t="inlineStr">
        <is>
          <t>AZC-REG</t>
        </is>
      </c>
      <c r="G494" s="8" t="inlineStr">
        <is>
          <t>EU AI Database Registration</t>
        </is>
      </c>
      <c r="H494" s="8">
        <f>IF('04_SCOPE_CLASSIFICATION'!B33="","NOT CONFIGURED",IF(LEFT('04_SCOPE_CLASSIFICATION'!T33,8)="Required",IF(E494="Parent dossier","REQUIRED — parent dossier",IF(E494="Separate dossier","REQUIRED — separate object",IF(E494="Component-scoped controls","REQUIRED — component-scoped",IF(E494="Shared parent controls","SHARED — parent dossier",IF(E494="Not separately assessed","SCREEN / HANDOFF — confirm parent coverage","NEEDS ASSESSMENT — dossier mode"))))),IF('04_SCOPE_CLASSIFICATION'!T33="Needs assessment","NEEDS ASSESSMENT","NOT APPLICABLE")))</f>
        <v/>
      </c>
      <c r="I494" s="8" t="inlineStr">
        <is>
          <t>EU/secure/national registration routing.</t>
        </is>
      </c>
      <c r="J494" s="8" t="inlineStr">
        <is>
          <t>Articles 49,71</t>
        </is>
      </c>
      <c r="K494" s="8" t="inlineStr">
        <is>
          <t>AZComply_EU_AI_Database_Registration_Control_Workbook_2026-09-05.xlsx</t>
        </is>
      </c>
      <c r="L494" s="131" t="str"/>
      <c r="M494" s="131" t="inlineStr">
        <is>
          <t>Not started</t>
        </is>
      </c>
      <c r="N494" s="131" t="str"/>
      <c r="O494" s="131" t="str"/>
      <c r="P494" s="131" t="n"/>
      <c r="Q494" s="131" t="n"/>
      <c r="R494" s="136">
        <f>IF(B494="","",IF(OR(LEFT(H494,8)="REQUIRED",LEFT(H494,6)="SHARED"),IF(L494="","MISSING — pack instance ID",IF(P494="","MISSING — pack instance reference",IF(OR(H494="REQUIRED — component-scoped",LEFT(H494,6)="SHARED"),IF(Q494="","MISSING — explicit covered-object list",IF(ISNUMBER(SEARCH(B494,Q494)),"COVERED — exact shared/component route","MISSING — object not named in covered-object list")),IF(COUNTIF($L$5:$L$2000,L494)&gt;1,"BLOCK — duplicate instance ID on non-shared route","COVERED — exact route")))),IF(OR(LEFT(H494,18)="SCREEN / HANDOFF",LEFT(H494,11)="CONDITIONAL",LEFT(H494,5)="BLOCK"),"HANDOFF / CONDITIONAL — no instance coverage claim",IF(LEFT(H494,16)="NEEDS ASSESSMENT","NEEDS ASSESSMENT","N/A"))))</f>
        <v/>
      </c>
      <c r="S494" s="136">
        <f>IF(OR(B494="",F494=""),"",B494&amp;"|"&amp;F494)</f>
        <v/>
      </c>
    </row>
    <row r="495">
      <c r="A495" s="8" t="inlineStr">
        <is>
          <t>GR-0491</t>
        </is>
      </c>
      <c r="B495" s="8">
        <f>'04_SCOPE_CLASSIFICATION'!A33</f>
        <v/>
      </c>
      <c r="C495" s="8">
        <f>'04_SCOPE_CLASSIFICATION'!B33</f>
        <v/>
      </c>
      <c r="D495" s="8">
        <f>'04_SCOPE_CLASSIFICATION'!D33</f>
        <v/>
      </c>
      <c r="E495" s="8">
        <f>'04_SCOPE_CLASSIFICATION'!E33</f>
        <v/>
      </c>
      <c r="F495" s="8" t="inlineStr">
        <is>
          <t>AZC-PMS</t>
        </is>
      </c>
      <c r="G495" s="8" t="inlineStr">
        <is>
          <t>Post-Market Monitoring</t>
        </is>
      </c>
      <c r="H495" s="8">
        <f>IF('04_SCOPE_CLASSIFICATION'!B33="","NOT CONFIGURED",IF(OR('04_SCOPE_CLASSIFICATION'!O33="High-risk — Annex III",'04_SCOPE_CLASSIFICATION'!O33="High-risk — Annex I"),IF('04_SCOPE_CLASSIFICATION'!H33="Yes",IF(E495="Parent dossier","REQUIRED — parent dossier",IF(E495="Separate dossier","REQUIRED — separate object",IF(E495="Component-scoped controls","REQUIRED — component-scoped",IF(E495="Shared parent controls","SHARED — parent dossier",IF(E495="Not separately assessed","SCREEN / HANDOFF — confirm parent coverage","NEEDS ASSESSMENT — dossier mode"))))),IF('04_SCOPE_CLASSIFICATION'!I33="Yes","SCREEN / HANDOFF — provider-side evidence required",IF('04_SCOPE_CLASSIFICATION'!H33="Needs assessment","NEEDS ASSESSMENT — provider role","SCREEN / HANDOFF — identify responsible provider"))),IF('04_SCOPE_CLASSIFICATION'!O33="Needs assessment","NEEDS ASSESSMENT","NOT APPLICABLE")))</f>
        <v/>
      </c>
      <c r="I495" s="8" t="inlineStr">
        <is>
          <t>Provider-side high-risk pack; deployer uses handoff/provider evidence.</t>
        </is>
      </c>
      <c r="J495" s="8" t="inlineStr">
        <is>
          <t>Article 72</t>
        </is>
      </c>
      <c r="K495" s="8" t="inlineStr">
        <is>
          <t>AZComply_Post_Market_Monitoring_Control_Workbook_2026-09-04.xlsx</t>
        </is>
      </c>
      <c r="L495" s="131" t="str"/>
      <c r="M495" s="131" t="inlineStr">
        <is>
          <t>Not started</t>
        </is>
      </c>
      <c r="N495" s="131" t="str"/>
      <c r="O495" s="131" t="str"/>
      <c r="P495" s="131" t="n"/>
      <c r="Q495" s="131" t="n"/>
      <c r="R495" s="136">
        <f>IF(B495="","",IF(OR(LEFT(H495,8)="REQUIRED",LEFT(H495,6)="SHARED"),IF(L495="","MISSING — pack instance ID",IF(P495="","MISSING — pack instance reference",IF(OR(H495="REQUIRED — component-scoped",LEFT(H495,6)="SHARED"),IF(Q495="","MISSING — explicit covered-object list",IF(ISNUMBER(SEARCH(B495,Q495)),"COVERED — exact shared/component route","MISSING — object not named in covered-object list")),IF(COUNTIF($L$5:$L$2000,L495)&gt;1,"BLOCK — duplicate instance ID on non-shared route","COVERED — exact route")))),IF(OR(LEFT(H495,18)="SCREEN / HANDOFF",LEFT(H495,11)="CONDITIONAL",LEFT(H495,5)="BLOCK"),"HANDOFF / CONDITIONAL — no instance coverage claim",IF(LEFT(H495,16)="NEEDS ASSESSMENT","NEEDS ASSESSMENT","N/A"))))</f>
        <v/>
      </c>
      <c r="S495" s="136">
        <f>IF(OR(B495="",F495=""),"",B495&amp;"|"&amp;F495)</f>
        <v/>
      </c>
    </row>
    <row r="496">
      <c r="A496" s="8" t="inlineStr">
        <is>
          <t>GR-0492</t>
        </is>
      </c>
      <c r="B496" s="8">
        <f>'04_SCOPE_CLASSIFICATION'!A33</f>
        <v/>
      </c>
      <c r="C496" s="8">
        <f>'04_SCOPE_CLASSIFICATION'!B33</f>
        <v/>
      </c>
      <c r="D496" s="8">
        <f>'04_SCOPE_CLASSIFICATION'!D33</f>
        <v/>
      </c>
      <c r="E496" s="8">
        <f>'04_SCOPE_CLASSIFICATION'!E33</f>
        <v/>
      </c>
      <c r="F496" s="8" t="inlineStr">
        <is>
          <t>AZC-SUP</t>
        </is>
      </c>
      <c r="G496" s="8" t="inlineStr">
        <is>
          <t>AI Supply Chain &amp; Value Chain</t>
        </is>
      </c>
      <c r="H496" s="8">
        <f>IF('04_SCOPE_CLASSIFICATION'!B33="","NOT CONFIGURED",IF('04_SCOPE_CLASSIFICATION'!V33="Required",IF(E496="Parent dossier","REQUIRED — parent dossier",IF(E496="Separate dossier","REQUIRED — separate object",IF(E496="Component-scoped controls","REQUIRED — component-scoped",IF(E496="Shared parent controls","SHARED — parent dossier",IF(E496="Not separately assessed","SCREEN / HANDOFF — confirm parent coverage","NEEDS ASSESSMENT — dossier mode"))))),IF('04_SCOPE_CLASSIFICATION'!V33="Screen / handoff","SCREEN / HANDOFF",IF('04_SCOPE_CLASSIFICATION'!V33="Needs assessment","NEEDS ASSESSMENT","NOT APPLICABLE"))))</f>
        <v/>
      </c>
      <c r="I496" s="8" t="inlineStr">
        <is>
          <t>Articles 22–25/value-chain route.</t>
        </is>
      </c>
      <c r="J496" s="8" t="inlineStr">
        <is>
          <t>Articles 22–25</t>
        </is>
      </c>
      <c r="K496" s="8" t="inlineStr">
        <is>
          <t>AZComply_AI_Supply_Chain_Value_Chain_Control_Workbook_2026-09-05.xlsx</t>
        </is>
      </c>
      <c r="L496" s="131" t="str"/>
      <c r="M496" s="131" t="inlineStr">
        <is>
          <t>Not started</t>
        </is>
      </c>
      <c r="N496" s="131" t="str"/>
      <c r="O496" s="131" t="str"/>
      <c r="P496" s="131" t="n"/>
      <c r="Q496" s="131" t="n"/>
      <c r="R496" s="136">
        <f>IF(B496="","",IF(OR(LEFT(H496,8)="REQUIRED",LEFT(H496,6)="SHARED"),IF(L496="","MISSING — pack instance ID",IF(P496="","MISSING — pack instance reference",IF(OR(H496="REQUIRED — component-scoped",LEFT(H496,6)="SHARED"),IF(Q496="","MISSING — explicit covered-object list",IF(ISNUMBER(SEARCH(B496,Q496)),"COVERED — exact shared/component route","MISSING — object not named in covered-object list")),IF(COUNTIF($L$5:$L$2000,L496)&gt;1,"BLOCK — duplicate instance ID on non-shared route","COVERED — exact route")))),IF(OR(LEFT(H496,18)="SCREEN / HANDOFF",LEFT(H496,11)="CONDITIONAL",LEFT(H496,5)="BLOCK"),"HANDOFF / CONDITIONAL — no instance coverage claim",IF(LEFT(H496,16)="NEEDS ASSESSMENT","NEEDS ASSESSMENT","N/A"))))</f>
        <v/>
      </c>
      <c r="S496" s="136">
        <f>IF(OR(B496="",F496=""),"",B496&amp;"|"&amp;F496)</f>
        <v/>
      </c>
    </row>
    <row r="497">
      <c r="A497" s="8" t="inlineStr">
        <is>
          <t>GR-0493</t>
        </is>
      </c>
      <c r="B497" s="8">
        <f>'04_SCOPE_CLASSIFICATION'!A33</f>
        <v/>
      </c>
      <c r="C497" s="8">
        <f>'04_SCOPE_CLASSIFICATION'!B33</f>
        <v/>
      </c>
      <c r="D497" s="8">
        <f>'04_SCOPE_CLASSIFICATION'!D33</f>
        <v/>
      </c>
      <c r="E497" s="8">
        <f>'04_SCOPE_CLASSIFICATION'!E33</f>
        <v/>
      </c>
      <c r="F497" s="8" t="inlineStr">
        <is>
          <t>AZC-GPAI</t>
        </is>
      </c>
      <c r="G497" s="8" t="inlineStr">
        <is>
          <t>GPAI Model Compliance</t>
        </is>
      </c>
      <c r="H497" s="8">
        <f>IF('04_SCOPE_CLASSIFICATION'!B33="","NOT CONFIGURED",IF(OR('04_SCOPE_CLASSIFICATION'!U33="Ordinary GPAI provider",'04_SCOPE_CLASSIFICATION'!U33="Systemic-risk GPAI provider"),IF('04_SCOPE_CLASSIFICATION'!H33="Yes",IF(E497="Parent dossier","REQUIRED — parent dossier",IF(E497="Separate dossier","REQUIRED — separate object",IF(E497="Component-scoped controls","REQUIRED — component-scoped",IF(E497="Shared parent controls","SHARED — parent dossier",IF(E497="Not separately assessed","SCREEN / HANDOFF — confirm parent coverage","NEEDS ASSESSMENT — dossier mode"))))),"SCREEN / HANDOFF — external GPAI provider obligations"),IF('04_SCOPE_CLASSIFICATION'!U33="GPAI model used / external provider handoff","SCREEN / HANDOFF — model-provider evidence",IF('04_SCOPE_CLASSIFICATION'!U33="Needs assessment","NEEDS ASSESSMENT","NOT APPLICABLE"))))</f>
        <v/>
      </c>
      <c r="I497" s="8" t="inlineStr">
        <is>
          <t>GPAI provider vs downstream handoff.</t>
        </is>
      </c>
      <c r="J497" s="8" t="inlineStr">
        <is>
          <t>Articles 51–55</t>
        </is>
      </c>
      <c r="K497" s="8" t="inlineStr">
        <is>
          <t>AZComply_GPAI_Model_Compliance_Control_Workbook_2026-09-05.xlsx</t>
        </is>
      </c>
      <c r="L497" s="131" t="str"/>
      <c r="M497" s="131" t="inlineStr">
        <is>
          <t>Not started</t>
        </is>
      </c>
      <c r="N497" s="131" t="str"/>
      <c r="O497" s="131" t="str"/>
      <c r="P497" s="131" t="n"/>
      <c r="Q497" s="131" t="n"/>
      <c r="R497" s="136">
        <f>IF(B497="","",IF(OR(LEFT(H497,8)="REQUIRED",LEFT(H497,6)="SHARED"),IF(L497="","MISSING — pack instance ID",IF(P497="","MISSING — pack instance reference",IF(OR(H497="REQUIRED — component-scoped",LEFT(H497,6)="SHARED"),IF(Q497="","MISSING — explicit covered-object list",IF(ISNUMBER(SEARCH(B497,Q497)),"COVERED — exact shared/component route","MISSING — object not named in covered-object list")),IF(COUNTIF($L$5:$L$2000,L497)&gt;1,"BLOCK — duplicate instance ID on non-shared route","COVERED — exact route")))),IF(OR(LEFT(H497,18)="SCREEN / HANDOFF",LEFT(H497,11)="CONDITIONAL",LEFT(H497,5)="BLOCK"),"HANDOFF / CONDITIONAL — no instance coverage claim",IF(LEFT(H497,16)="NEEDS ASSESSMENT","NEEDS ASSESSMENT","N/A"))))</f>
        <v/>
      </c>
      <c r="S497" s="136">
        <f>IF(OR(B497="",F497=""),"",B497&amp;"|"&amp;F497)</f>
        <v/>
      </c>
    </row>
    <row r="498">
      <c r="A498" s="8" t="inlineStr">
        <is>
          <t>GR-0494</t>
        </is>
      </c>
      <c r="B498" s="8">
        <f>'04_SCOPE_CLASSIFICATION'!A34</f>
        <v/>
      </c>
      <c r="C498" s="8">
        <f>'04_SCOPE_CLASSIFICATION'!B34</f>
        <v/>
      </c>
      <c r="D498" s="8">
        <f>'04_SCOPE_CLASSIFICATION'!D34</f>
        <v/>
      </c>
      <c r="E498" s="8">
        <f>'04_SCOPE_CLASSIFICATION'!E34</f>
        <v/>
      </c>
      <c r="F498" s="8" t="inlineStr">
        <is>
          <t>AZC-CLS</t>
        </is>
      </c>
      <c r="G498" s="8" t="inlineStr">
        <is>
          <t>AI System Classification Decision</t>
        </is>
      </c>
      <c r="H498" s="8">
        <f>IF('04_SCOPE_CLASSIFICATION'!B34="","NOT CONFIGURED",IF('04_SCOPE_CLASSIFICATION'!D34="Needs assessment","NEEDS ASSESSMENT — regulatory object status",IF(OR('04_SCOPE_CLASSIFICATION'!D34="Separate AI system",'04_SCOPE_CLASSIFICATION'!D34="GPAI model"),IF(E498="Parent dossier","REQUIRED — parent dossier",IF(E498="Separate dossier","REQUIRED — separate object",IF(E498="Component-scoped controls","REQUIRED — component-scoped",IF(E498="Shared parent controls","SHARED — parent dossier",IF(E498="Not separately assessed","SCREEN / HANDOFF — confirm parent coverage","NEEDS ASSESSMENT — dossier mode"))))),IF('04_SCOPE_CLASSIFICATION'!D34="AI component within parent","SCREEN / HANDOFF — classify component within parent context",IF('04_SCOPE_CLASSIFICATION'!D34="Non-AI component","NOT APPLICABLE","NEEDS ASSESSMENT")))))</f>
        <v/>
      </c>
      <c r="I498" s="8" t="inlineStr">
        <is>
          <t>Classification/scope screen for each material object.</t>
        </is>
      </c>
      <c r="J498" s="8" t="inlineStr">
        <is>
          <t>Art.2/3/5/6; Annex I/III</t>
        </is>
      </c>
      <c r="K498" s="8" t="inlineStr">
        <is>
          <t>AZComply_AI_System_Classification_Decision_Workbook_UPDATED_2026-09-04.xlsx</t>
        </is>
      </c>
      <c r="L498" s="131" t="str"/>
      <c r="M498" s="131" t="inlineStr">
        <is>
          <t>Not started</t>
        </is>
      </c>
      <c r="N498" s="131" t="str"/>
      <c r="O498" s="131" t="str"/>
      <c r="P498" s="131" t="n"/>
      <c r="Q498" s="131" t="n"/>
      <c r="R498" s="136">
        <f>IF(B498="","",IF(OR(LEFT(H498,8)="REQUIRED",LEFT(H498,6)="SHARED"),IF(L498="","MISSING — pack instance ID",IF(P498="","MISSING — pack instance reference",IF(OR(H498="REQUIRED — component-scoped",LEFT(H498,6)="SHARED"),IF(Q498="","MISSING — explicit covered-object list",IF(ISNUMBER(SEARCH(B498,Q498)),"COVERED — exact shared/component route","MISSING — object not named in covered-object list")),IF(COUNTIF($L$5:$L$2000,L498)&gt;1,"BLOCK — duplicate instance ID on non-shared route","COVERED — exact route")))),IF(OR(LEFT(H498,18)="SCREEN / HANDOFF",LEFT(H498,11)="CONDITIONAL",LEFT(H498,5)="BLOCK"),"HANDOFF / CONDITIONAL — no instance coverage claim",IF(LEFT(H498,16)="NEEDS ASSESSMENT","NEEDS ASSESSMENT","N/A"))))</f>
        <v/>
      </c>
      <c r="S498" s="136">
        <f>IF(OR(B498="",F498=""),"",B498&amp;"|"&amp;F498)</f>
        <v/>
      </c>
    </row>
    <row r="499">
      <c r="A499" s="8" t="inlineStr">
        <is>
          <t>GR-0495</t>
        </is>
      </c>
      <c r="B499" s="8">
        <f>'04_SCOPE_CLASSIFICATION'!A34</f>
        <v/>
      </c>
      <c r="C499" s="8">
        <f>'04_SCOPE_CLASSIFICATION'!B34</f>
        <v/>
      </c>
      <c r="D499" s="8">
        <f>'04_SCOPE_CLASSIFICATION'!D34</f>
        <v/>
      </c>
      <c r="E499" s="8">
        <f>'04_SCOPE_CLASSIFICATION'!E34</f>
        <v/>
      </c>
      <c r="F499" s="8" t="inlineStr">
        <is>
          <t>AZC-A5</t>
        </is>
      </c>
      <c r="G499" s="8" t="inlineStr">
        <is>
          <t>Article 5 Prohibited Practices</t>
        </is>
      </c>
      <c r="H499" s="8">
        <f>IF('04_SCOPE_CLASSIFICATION'!B34="","NOT CONFIGURED",IF('04_SCOPE_CLASSIFICATION'!F34="No","NOT APPLICABLE — not AI system",IF('04_SCOPE_CLASSIFICATION'!N34="Needs assessment","NEEDS ASSESSMENT — Article 5 screen",IF(OR('04_SCOPE_CLASSIFICATION'!N34="Potential prohibited-practice route",'04_SCOPE_CLASSIFICATION'!N34="Future Article 5 transition route"),"BLOCK / HANDOFF — Article 5 route",IF('04_SCOPE_CLASSIFICATION'!N34="No current Article 5 trigger","SCREEN COMPLETE — no current trigger","NOT APPLICABLE")))))</f>
        <v/>
      </c>
      <c r="I499" s="8" t="inlineStr">
        <is>
          <t>Article 5 gate; component positive route escalates to parent.</t>
        </is>
      </c>
      <c r="J499" s="8" t="inlineStr">
        <is>
          <t>Article 5</t>
        </is>
      </c>
      <c r="K499" s="8" t="inlineStr">
        <is>
          <t>AZComply_Article5_Prohibited_Practices_Control_Workbook_2026-09-04.xlsx</t>
        </is>
      </c>
      <c r="L499" s="131" t="str"/>
      <c r="M499" s="131" t="inlineStr">
        <is>
          <t>Not started</t>
        </is>
      </c>
      <c r="N499" s="131" t="str"/>
      <c r="O499" s="131" t="str"/>
      <c r="P499" s="131" t="n"/>
      <c r="Q499" s="131" t="n"/>
      <c r="R499" s="136">
        <f>IF(B499="","",IF(OR(LEFT(H499,8)="REQUIRED",LEFT(H499,6)="SHARED"),IF(L499="","MISSING — pack instance ID",IF(P499="","MISSING — pack instance reference",IF(OR(H499="REQUIRED — component-scoped",LEFT(H499,6)="SHARED"),IF(Q499="","MISSING — explicit covered-object list",IF(ISNUMBER(SEARCH(B499,Q499)),"COVERED — exact shared/component route","MISSING — object not named in covered-object list")),IF(COUNTIF($L$5:$L$2000,L499)&gt;1,"BLOCK — duplicate instance ID on non-shared route","COVERED — exact route")))),IF(OR(LEFT(H499,18)="SCREEN / HANDOFF",LEFT(H499,11)="CONDITIONAL",LEFT(H499,5)="BLOCK"),"HANDOFF / CONDITIONAL — no instance coverage claim",IF(LEFT(H499,16)="NEEDS ASSESSMENT","NEEDS ASSESSMENT","N/A"))))</f>
        <v/>
      </c>
      <c r="S499" s="136">
        <f>IF(OR(B499="",F499=""),"",B499&amp;"|"&amp;F499)</f>
        <v/>
      </c>
    </row>
    <row r="500">
      <c r="A500" s="8" t="inlineStr">
        <is>
          <t>GR-0496</t>
        </is>
      </c>
      <c r="B500" s="8">
        <f>'04_SCOPE_CLASSIFICATION'!A34</f>
        <v/>
      </c>
      <c r="C500" s="8">
        <f>'04_SCOPE_CLASSIFICATION'!B34</f>
        <v/>
      </c>
      <c r="D500" s="8">
        <f>'04_SCOPE_CLASSIFICATION'!D34</f>
        <v/>
      </c>
      <c r="E500" s="8">
        <f>'04_SCOPE_CLASSIFICATION'!E34</f>
        <v/>
      </c>
      <c r="F500" s="8" t="inlineStr">
        <is>
          <t>AZC-TRANS</t>
        </is>
      </c>
      <c r="G500" s="8" t="inlineStr">
        <is>
          <t>Transparency &amp; Information</t>
        </is>
      </c>
      <c r="H500" s="8">
        <f>IF('04_SCOPE_CLASSIFICATION'!B34="","NOT CONFIGURED",IF(OR('04_SCOPE_CLASSIFICATION'!R34="Required",AND(OR('04_SCOPE_CLASSIFICATION'!O34="High-risk — Annex III",'04_SCOPE_CLASSIFICATION'!O34="High-risk — Annex I"),'04_SCOPE_CLASSIFICATION'!H34="Yes")),IF(E500="Parent dossier","REQUIRED — parent dossier",IF(E500="Separate dossier","REQUIRED — separate object",IF(E500="Component-scoped controls","REQUIRED — component-scoped",IF(E500="Shared parent controls","SHARED — parent dossier",IF(E500="Not separately assessed","SCREEN / HANDOFF — confirm parent coverage","NEEDS ASSESSMENT — dossier mode"))))),IF(AND(OR('04_SCOPE_CLASSIFICATION'!O34="High-risk — Annex III",'04_SCOPE_CLASSIFICATION'!O34="High-risk — Annex I"),'04_SCOPE_CLASSIFICATION'!I34="Yes",'04_SCOPE_CLASSIFICATION'!H34&lt;&gt;"Yes"),"SCREEN / HANDOFF — obtain provider Article 13 information",IF(OR('04_SCOPE_CLASSIFICATION'!R34="Needs assessment",'04_SCOPE_CLASSIFICATION'!O34="Needs assessment"),"NEEDS ASSESSMENT",IF('04_SCOPE_CLASSIFICATION'!R34="Potential exception / reduced disclosure","CONDITIONAL — exception / reduced disclosure evidence","NOT APPLICABLE")))))</f>
        <v/>
      </c>
      <c r="I500" s="8" t="inlineStr">
        <is>
          <t>Article 13 provider info + Article 50 transparency.</t>
        </is>
      </c>
      <c r="J500" s="8" t="inlineStr">
        <is>
          <t>Articles 13,50</t>
        </is>
      </c>
      <c r="K500" s="8" t="inlineStr">
        <is>
          <t>AZComply_Transparency_Information_Control_Workbook_2026-09-05.xlsx</t>
        </is>
      </c>
      <c r="L500" s="131" t="str"/>
      <c r="M500" s="131" t="inlineStr">
        <is>
          <t>Not started</t>
        </is>
      </c>
      <c r="N500" s="131" t="str"/>
      <c r="O500" s="131" t="str"/>
      <c r="P500" s="131" t="n"/>
      <c r="Q500" s="131" t="n"/>
      <c r="R500" s="136">
        <f>IF(B500="","",IF(OR(LEFT(H500,8)="REQUIRED",LEFT(H500,6)="SHARED"),IF(L500="","MISSING — pack instance ID",IF(P500="","MISSING — pack instance reference",IF(OR(H500="REQUIRED — component-scoped",LEFT(H500,6)="SHARED"),IF(Q500="","MISSING — explicit covered-object list",IF(ISNUMBER(SEARCH(B500,Q500)),"COVERED — exact shared/component route","MISSING — object not named in covered-object list")),IF(COUNTIF($L$5:$L$2000,L500)&gt;1,"BLOCK — duplicate instance ID on non-shared route","COVERED — exact route")))),IF(OR(LEFT(H500,18)="SCREEN / HANDOFF",LEFT(H500,11)="CONDITIONAL",LEFT(H500,5)="BLOCK"),"HANDOFF / CONDITIONAL — no instance coverage claim",IF(LEFT(H500,16)="NEEDS ASSESSMENT","NEEDS ASSESSMENT","N/A"))))</f>
        <v/>
      </c>
      <c r="S500" s="136">
        <f>IF(OR(B500="",F500=""),"",B500&amp;"|"&amp;F500)</f>
        <v/>
      </c>
    </row>
    <row r="501">
      <c r="A501" s="8" t="inlineStr">
        <is>
          <t>GR-0497</t>
        </is>
      </c>
      <c r="B501" s="8">
        <f>'04_SCOPE_CLASSIFICATION'!A34</f>
        <v/>
      </c>
      <c r="C501" s="8">
        <f>'04_SCOPE_CLASSIFICATION'!B34</f>
        <v/>
      </c>
      <c r="D501" s="8">
        <f>'04_SCOPE_CLASSIFICATION'!D34</f>
        <v/>
      </c>
      <c r="E501" s="8">
        <f>'04_SCOPE_CLASSIFICATION'!E34</f>
        <v/>
      </c>
      <c r="F501" s="8" t="inlineStr">
        <is>
          <t>AZC-DEP</t>
        </is>
      </c>
      <c r="G501" s="8" t="inlineStr">
        <is>
          <t>Deployer Obligations</t>
        </is>
      </c>
      <c r="H501" s="8">
        <f>IF('04_SCOPE_CLASSIFICATION'!B34="","NOT CONFIGURED",IF(AND('04_SCOPE_CLASSIFICATION'!I34="Yes",OR('04_SCOPE_CLASSIFICATION'!O34="High-risk — Annex III",'04_SCOPE_CLASSIFICATION'!O34="High-risk — Annex I")),IF(E501="Parent dossier","REQUIRED — parent dossier",IF(E501="Separate dossier","REQUIRED — separate object",IF(E501="Component-scoped controls","REQUIRED — component-scoped",IF(E501="Shared parent controls","SHARED — parent dossier",IF(E501="Not separately assessed","SCREEN / HANDOFF — confirm parent coverage","NEEDS ASSESSMENT — dossier mode"))))),IF(OR('04_SCOPE_CLASSIFICATION'!I34="Needs assessment",'04_SCOPE_CLASSIFICATION'!O34="Needs assessment"),"NEEDS ASSESSMENT","NOT APPLICABLE")))</f>
        <v/>
      </c>
      <c r="I501" s="8" t="inlineStr">
        <is>
          <t>High-risk deployer duties.</t>
        </is>
      </c>
      <c r="J501" s="8" t="inlineStr">
        <is>
          <t>Article 26</t>
        </is>
      </c>
      <c r="K501" s="8" t="inlineStr">
        <is>
          <t>AZComply_Deployer_Obligations_Control_Workbook_2026-09-04.xlsx</t>
        </is>
      </c>
      <c r="L501" s="131" t="str"/>
      <c r="M501" s="131" t="inlineStr">
        <is>
          <t>Not started</t>
        </is>
      </c>
      <c r="N501" s="131" t="str"/>
      <c r="O501" s="131" t="str"/>
      <c r="P501" s="131" t="n"/>
      <c r="Q501" s="131" t="n"/>
      <c r="R501" s="136">
        <f>IF(B501="","",IF(OR(LEFT(H501,8)="REQUIRED",LEFT(H501,6)="SHARED"),IF(L501="","MISSING — pack instance ID",IF(P501="","MISSING — pack instance reference",IF(OR(H501="REQUIRED — component-scoped",LEFT(H501,6)="SHARED"),IF(Q501="","MISSING — explicit covered-object list",IF(ISNUMBER(SEARCH(B501,Q501)),"COVERED — exact shared/component route","MISSING — object not named in covered-object list")),IF(COUNTIF($L$5:$L$2000,L501)&gt;1,"BLOCK — duplicate instance ID on non-shared route","COVERED — exact route")))),IF(OR(LEFT(H501,18)="SCREEN / HANDOFF",LEFT(H501,11)="CONDITIONAL",LEFT(H501,5)="BLOCK"),"HANDOFF / CONDITIONAL — no instance coverage claim",IF(LEFT(H501,16)="NEEDS ASSESSMENT","NEEDS ASSESSMENT","N/A"))))</f>
        <v/>
      </c>
      <c r="S501" s="136">
        <f>IF(OR(B501="",F501=""),"",B501&amp;"|"&amp;F501)</f>
        <v/>
      </c>
    </row>
    <row r="502">
      <c r="A502" s="8" t="inlineStr">
        <is>
          <t>GR-0498</t>
        </is>
      </c>
      <c r="B502" s="8">
        <f>'04_SCOPE_CLASSIFICATION'!A34</f>
        <v/>
      </c>
      <c r="C502" s="8">
        <f>'04_SCOPE_CLASSIFICATION'!B34</f>
        <v/>
      </c>
      <c r="D502" s="8">
        <f>'04_SCOPE_CLASSIFICATION'!D34</f>
        <v/>
      </c>
      <c r="E502" s="8">
        <f>'04_SCOPE_CLASSIFICATION'!E34</f>
        <v/>
      </c>
      <c r="F502" s="8" t="inlineStr">
        <is>
          <t>AZC-HO</t>
        </is>
      </c>
      <c r="G502" s="8" t="inlineStr">
        <is>
          <t>Human Oversight</t>
        </is>
      </c>
      <c r="H502" s="8">
        <f>IF('04_SCOPE_CLASSIFICATION'!B34="","NOT CONFIGURED",IF(AND(OR('04_SCOPE_CLASSIFICATION'!O34="High-risk — Annex III",'04_SCOPE_CLASSIFICATION'!O34="High-risk — Annex I"),OR('04_SCOPE_CLASSIFICATION'!H34="Yes",'04_SCOPE_CLASSIFICATION'!I34="Yes")),IF(E502="Parent dossier","REQUIRED — parent dossier",IF(E502="Separate dossier","REQUIRED — separate object",IF(E502="Component-scoped controls","REQUIRED — component-scoped",IF(E502="Shared parent controls","SHARED — parent dossier",IF(E502="Not separately assessed","SCREEN / HANDOFF — confirm parent coverage","NEEDS ASSESSMENT — dossier mode"))))),IF('04_SCOPE_CLASSIFICATION'!O34="Needs assessment","NEEDS ASSESSMENT","NOT APPLICABLE")))</f>
        <v/>
      </c>
      <c r="I502" s="8" t="inlineStr">
        <is>
          <t>High-risk provider/deployer human oversight.</t>
        </is>
      </c>
      <c r="J502" s="8" t="inlineStr">
        <is>
          <t>Articles 14,26(2)</t>
        </is>
      </c>
      <c r="K502" s="8" t="inlineStr">
        <is>
          <t>AZComply_Human_Oversight_Control_Workbook_2026-09-04.xlsx</t>
        </is>
      </c>
      <c r="L502" s="131" t="str"/>
      <c r="M502" s="131" t="inlineStr">
        <is>
          <t>Not started</t>
        </is>
      </c>
      <c r="N502" s="131" t="str"/>
      <c r="O502" s="131" t="str"/>
      <c r="P502" s="131" t="n"/>
      <c r="Q502" s="131" t="n"/>
      <c r="R502" s="136">
        <f>IF(B502="","",IF(OR(LEFT(H502,8)="REQUIRED",LEFT(H502,6)="SHARED"),IF(L502="","MISSING — pack instance ID",IF(P502="","MISSING — pack instance reference",IF(OR(H502="REQUIRED — component-scoped",LEFT(H502,6)="SHARED"),IF(Q502="","MISSING — explicit covered-object list",IF(ISNUMBER(SEARCH(B502,Q502)),"COVERED — exact shared/component route","MISSING — object not named in covered-object list")),IF(COUNTIF($L$5:$L$2000,L502)&gt;1,"BLOCK — duplicate instance ID on non-shared route","COVERED — exact route")))),IF(OR(LEFT(H502,18)="SCREEN / HANDOFF",LEFT(H502,11)="CONDITIONAL",LEFT(H502,5)="BLOCK"),"HANDOFF / CONDITIONAL — no instance coverage claim",IF(LEFT(H502,16)="NEEDS ASSESSMENT","NEEDS ASSESSMENT","N/A"))))</f>
        <v/>
      </c>
      <c r="S502" s="136">
        <f>IF(OR(B502="",F502=""),"",B502&amp;"|"&amp;F502)</f>
        <v/>
      </c>
    </row>
    <row r="503">
      <c r="A503" s="8" t="inlineStr">
        <is>
          <t>GR-0499</t>
        </is>
      </c>
      <c r="B503" s="8">
        <f>'04_SCOPE_CLASSIFICATION'!A34</f>
        <v/>
      </c>
      <c r="C503" s="8">
        <f>'04_SCOPE_CLASSIFICATION'!B34</f>
        <v/>
      </c>
      <c r="D503" s="8">
        <f>'04_SCOPE_CLASSIFICATION'!D34</f>
        <v/>
      </c>
      <c r="E503" s="8">
        <f>'04_SCOPE_CLASSIFICATION'!E34</f>
        <v/>
      </c>
      <c r="F503" s="8" t="inlineStr">
        <is>
          <t>AZC-RISK</t>
        </is>
      </c>
      <c r="G503" s="8" t="inlineStr">
        <is>
          <t>Risk Management System</t>
        </is>
      </c>
      <c r="H503" s="8">
        <f>IF('04_SCOPE_CLASSIFICATION'!B34="","NOT CONFIGURED",IF(OR('04_SCOPE_CLASSIFICATION'!O34="High-risk — Annex III",'04_SCOPE_CLASSIFICATION'!O34="High-risk — Annex I"),IF('04_SCOPE_CLASSIFICATION'!H34="Yes",IF(E503="Parent dossier","REQUIRED — parent dossier",IF(E503="Separate dossier","REQUIRED — separate object",IF(E503="Component-scoped controls","REQUIRED — component-scoped",IF(E503="Shared parent controls","SHARED — parent dossier",IF(E503="Not separately assessed","SCREEN / HANDOFF — confirm parent coverage","NEEDS ASSESSMENT — dossier mode"))))),IF('04_SCOPE_CLASSIFICATION'!I34="Yes","SCREEN / HANDOFF — provider-side evidence required",IF('04_SCOPE_CLASSIFICATION'!H34="Needs assessment","NEEDS ASSESSMENT — provider role","SCREEN / HANDOFF — identify responsible provider"))),IF('04_SCOPE_CLASSIFICATION'!O34="Needs assessment","NEEDS ASSESSMENT","NOT APPLICABLE")))</f>
        <v/>
      </c>
      <c r="I503" s="8" t="inlineStr">
        <is>
          <t>Provider-side high-risk pack; deployer uses handoff/provider evidence.</t>
        </is>
      </c>
      <c r="J503" s="8" t="inlineStr">
        <is>
          <t>Article 9</t>
        </is>
      </c>
      <c r="K503" s="8" t="inlineStr">
        <is>
          <t>AZComply_Risk_Management_System_Control_Workbook_2026-09-04.xlsx</t>
        </is>
      </c>
      <c r="L503" s="131" t="str"/>
      <c r="M503" s="131" t="inlineStr">
        <is>
          <t>Not started</t>
        </is>
      </c>
      <c r="N503" s="131" t="str"/>
      <c r="O503" s="131" t="str"/>
      <c r="P503" s="131" t="n"/>
      <c r="Q503" s="131" t="n"/>
      <c r="R503" s="136">
        <f>IF(B503="","",IF(OR(LEFT(H503,8)="REQUIRED",LEFT(H503,6)="SHARED"),IF(L503="","MISSING — pack instance ID",IF(P503="","MISSING — pack instance reference",IF(OR(H503="REQUIRED — component-scoped",LEFT(H503,6)="SHARED"),IF(Q503="","MISSING — explicit covered-object list",IF(ISNUMBER(SEARCH(B503,Q503)),"COVERED — exact shared/component route","MISSING — object not named in covered-object list")),IF(COUNTIF($L$5:$L$2000,L503)&gt;1,"BLOCK — duplicate instance ID on non-shared route","COVERED — exact route")))),IF(OR(LEFT(H503,18)="SCREEN / HANDOFF",LEFT(H503,11)="CONDITIONAL",LEFT(H503,5)="BLOCK"),"HANDOFF / CONDITIONAL — no instance coverage claim",IF(LEFT(H503,16)="NEEDS ASSESSMENT","NEEDS ASSESSMENT","N/A"))))</f>
        <v/>
      </c>
      <c r="S503" s="136">
        <f>IF(OR(B503="",F503=""),"",B503&amp;"|"&amp;F503)</f>
        <v/>
      </c>
    </row>
    <row r="504">
      <c r="A504" s="8" t="inlineStr">
        <is>
          <t>GR-0500</t>
        </is>
      </c>
      <c r="B504" s="8">
        <f>'04_SCOPE_CLASSIFICATION'!A34</f>
        <v/>
      </c>
      <c r="C504" s="8">
        <f>'04_SCOPE_CLASSIFICATION'!B34</f>
        <v/>
      </c>
      <c r="D504" s="8">
        <f>'04_SCOPE_CLASSIFICATION'!D34</f>
        <v/>
      </c>
      <c r="E504" s="8">
        <f>'04_SCOPE_CLASSIFICATION'!E34</f>
        <v/>
      </c>
      <c r="F504" s="8" t="inlineStr">
        <is>
          <t>AZC-DATA</t>
        </is>
      </c>
      <c r="G504" s="8" t="inlineStr">
        <is>
          <t>Data Governance</t>
        </is>
      </c>
      <c r="H504" s="8">
        <f>IF('04_SCOPE_CLASSIFICATION'!B34="","NOT CONFIGURED",IF(OR('04_SCOPE_CLASSIFICATION'!O34="High-risk — Annex III",'04_SCOPE_CLASSIFICATION'!O34="High-risk — Annex I"),IF('04_SCOPE_CLASSIFICATION'!H34="Yes",IF(E504="Parent dossier","REQUIRED — parent dossier",IF(E504="Separate dossier","REQUIRED — separate object",IF(E504="Component-scoped controls","REQUIRED — component-scoped",IF(E504="Shared parent controls","SHARED — parent dossier",IF(E504="Not separately assessed","SCREEN / HANDOFF — confirm parent coverage","NEEDS ASSESSMENT — dossier mode"))))),IF('04_SCOPE_CLASSIFICATION'!I34="Yes","SCREEN / HANDOFF — provider-side evidence required",IF('04_SCOPE_CLASSIFICATION'!H34="Needs assessment","NEEDS ASSESSMENT — provider role","SCREEN / HANDOFF — identify responsible provider"))),IF('04_SCOPE_CLASSIFICATION'!O34="Needs assessment","NEEDS ASSESSMENT","NOT APPLICABLE")))</f>
        <v/>
      </c>
      <c r="I504" s="8" t="inlineStr">
        <is>
          <t>Provider-side high-risk pack; deployer uses handoff/provider evidence.</t>
        </is>
      </c>
      <c r="J504" s="8" t="inlineStr">
        <is>
          <t>Article 10</t>
        </is>
      </c>
      <c r="K504" s="8" t="inlineStr">
        <is>
          <t>AZComply_Data_Governance_Control_Workbook_2026-09-04.xlsx</t>
        </is>
      </c>
      <c r="L504" s="131" t="str"/>
      <c r="M504" s="131" t="inlineStr">
        <is>
          <t>Not started</t>
        </is>
      </c>
      <c r="N504" s="131" t="str"/>
      <c r="O504" s="131" t="str"/>
      <c r="P504" s="131" t="n"/>
      <c r="Q504" s="131" t="n"/>
      <c r="R504" s="136">
        <f>IF(B504="","",IF(OR(LEFT(H504,8)="REQUIRED",LEFT(H504,6)="SHARED"),IF(L504="","MISSING — pack instance ID",IF(P504="","MISSING — pack instance reference",IF(OR(H504="REQUIRED — component-scoped",LEFT(H504,6)="SHARED"),IF(Q504="","MISSING — explicit covered-object list",IF(ISNUMBER(SEARCH(B504,Q504)),"COVERED — exact shared/component route","MISSING — object not named in covered-object list")),IF(COUNTIF($L$5:$L$2000,L504)&gt;1,"BLOCK — duplicate instance ID on non-shared route","COVERED — exact route")))),IF(OR(LEFT(H504,18)="SCREEN / HANDOFF",LEFT(H504,11)="CONDITIONAL",LEFT(H504,5)="BLOCK"),"HANDOFF / CONDITIONAL — no instance coverage claim",IF(LEFT(H504,16)="NEEDS ASSESSMENT","NEEDS ASSESSMENT","N/A"))))</f>
        <v/>
      </c>
      <c r="S504" s="136">
        <f>IF(OR(B504="",F504=""),"",B504&amp;"|"&amp;F504)</f>
        <v/>
      </c>
    </row>
    <row r="505">
      <c r="A505" s="8" t="inlineStr">
        <is>
          <t>GR-0501</t>
        </is>
      </c>
      <c r="B505" s="8">
        <f>'04_SCOPE_CLASSIFICATION'!A34</f>
        <v/>
      </c>
      <c r="C505" s="8">
        <f>'04_SCOPE_CLASSIFICATION'!B34</f>
        <v/>
      </c>
      <c r="D505" s="8">
        <f>'04_SCOPE_CLASSIFICATION'!D34</f>
        <v/>
      </c>
      <c r="E505" s="8">
        <f>'04_SCOPE_CLASSIFICATION'!E34</f>
        <v/>
      </c>
      <c r="F505" s="8" t="inlineStr">
        <is>
          <t>AZC-TECH</t>
        </is>
      </c>
      <c r="G505" s="8" t="inlineStr">
        <is>
          <t>Technical Documentation</t>
        </is>
      </c>
      <c r="H505" s="8">
        <f>IF('04_SCOPE_CLASSIFICATION'!B34="","NOT CONFIGURED",IF(OR('04_SCOPE_CLASSIFICATION'!O34="High-risk — Annex III",'04_SCOPE_CLASSIFICATION'!O34="High-risk — Annex I"),IF('04_SCOPE_CLASSIFICATION'!H34="Yes",IF(E505="Parent dossier","REQUIRED — parent dossier",IF(E505="Separate dossier","REQUIRED — separate object",IF(E505="Component-scoped controls","REQUIRED — component-scoped",IF(E505="Shared parent controls","SHARED — parent dossier",IF(E505="Not separately assessed","SCREEN / HANDOFF — confirm parent coverage","NEEDS ASSESSMENT — dossier mode"))))),IF('04_SCOPE_CLASSIFICATION'!I34="Yes","SCREEN / HANDOFF — provider-side evidence required",IF('04_SCOPE_CLASSIFICATION'!H34="Needs assessment","NEEDS ASSESSMENT — provider role","SCREEN / HANDOFF — identify responsible provider"))),IF('04_SCOPE_CLASSIFICATION'!O34="Needs assessment","NEEDS ASSESSMENT","NOT APPLICABLE")))</f>
        <v/>
      </c>
      <c r="I505" s="8" t="inlineStr">
        <is>
          <t>Provider-side high-risk pack; deployer uses handoff/provider evidence.</t>
        </is>
      </c>
      <c r="J505" s="8" t="inlineStr">
        <is>
          <t>Article 11 / Annex IV</t>
        </is>
      </c>
      <c r="K505" s="8" t="inlineStr">
        <is>
          <t>AZComply_Technical_Documentation_Control_Workbook_2026-09-04.xlsx</t>
        </is>
      </c>
      <c r="L505" s="131" t="str"/>
      <c r="M505" s="131" t="inlineStr">
        <is>
          <t>Not started</t>
        </is>
      </c>
      <c r="N505" s="131" t="str"/>
      <c r="O505" s="131" t="str"/>
      <c r="P505" s="131" t="n"/>
      <c r="Q505" s="131" t="n"/>
      <c r="R505" s="136">
        <f>IF(B505="","",IF(OR(LEFT(H505,8)="REQUIRED",LEFT(H505,6)="SHARED"),IF(L505="","MISSING — pack instance ID",IF(P505="","MISSING — pack instance reference",IF(OR(H505="REQUIRED — component-scoped",LEFT(H505,6)="SHARED"),IF(Q505="","MISSING — explicit covered-object list",IF(ISNUMBER(SEARCH(B505,Q505)),"COVERED — exact shared/component route","MISSING — object not named in covered-object list")),IF(COUNTIF($L$5:$L$2000,L505)&gt;1,"BLOCK — duplicate instance ID on non-shared route","COVERED — exact route")))),IF(OR(LEFT(H505,18)="SCREEN / HANDOFF",LEFT(H505,11)="CONDITIONAL",LEFT(H505,5)="BLOCK"),"HANDOFF / CONDITIONAL — no instance coverage claim",IF(LEFT(H505,16)="NEEDS ASSESSMENT","NEEDS ASSESSMENT","N/A"))))</f>
        <v/>
      </c>
      <c r="S505" s="136">
        <f>IF(OR(B505="",F505=""),"",B505&amp;"|"&amp;F505)</f>
        <v/>
      </c>
    </row>
    <row r="506">
      <c r="A506" s="8" t="inlineStr">
        <is>
          <t>GR-0502</t>
        </is>
      </c>
      <c r="B506" s="8">
        <f>'04_SCOPE_CLASSIFICATION'!A34</f>
        <v/>
      </c>
      <c r="C506" s="8">
        <f>'04_SCOPE_CLASSIFICATION'!B34</f>
        <v/>
      </c>
      <c r="D506" s="8">
        <f>'04_SCOPE_CLASSIFICATION'!D34</f>
        <v/>
      </c>
      <c r="E506" s="8">
        <f>'04_SCOPE_CLASSIFICATION'!E34</f>
        <v/>
      </c>
      <c r="F506" s="8" t="inlineStr">
        <is>
          <t>AZC-QMS</t>
        </is>
      </c>
      <c r="G506" s="8" t="inlineStr">
        <is>
          <t>Quality Management System</t>
        </is>
      </c>
      <c r="H506" s="8">
        <f>IF('04_SCOPE_CLASSIFICATION'!B34="","NOT CONFIGURED",IF(OR('04_SCOPE_CLASSIFICATION'!O34="High-risk — Annex III",'04_SCOPE_CLASSIFICATION'!O34="High-risk — Annex I"),IF('04_SCOPE_CLASSIFICATION'!H34="Yes",IF(E506="Parent dossier","REQUIRED — parent dossier",IF(E506="Separate dossier","REQUIRED — separate object",IF(E506="Component-scoped controls","REQUIRED — component-scoped",IF(E506="Shared parent controls","SHARED — parent dossier",IF(E506="Not separately assessed","SCREEN / HANDOFF — confirm parent coverage","NEEDS ASSESSMENT — dossier mode"))))),IF('04_SCOPE_CLASSIFICATION'!I34="Yes","SCREEN / HANDOFF — provider-side evidence required",IF('04_SCOPE_CLASSIFICATION'!H34="Needs assessment","NEEDS ASSESSMENT — provider role","SCREEN / HANDOFF — identify responsible provider"))),IF('04_SCOPE_CLASSIFICATION'!O34="Needs assessment","NEEDS ASSESSMENT","NOT APPLICABLE")))</f>
        <v/>
      </c>
      <c r="I506" s="8" t="inlineStr">
        <is>
          <t>Provider-side high-risk pack; deployer uses handoff/provider evidence.</t>
        </is>
      </c>
      <c r="J506" s="8" t="inlineStr">
        <is>
          <t>Article 17</t>
        </is>
      </c>
      <c r="K506" s="8" t="inlineStr">
        <is>
          <t>AZComply_Quality_Management_System_Control_Workbook_2026-09-04.xlsx</t>
        </is>
      </c>
      <c r="L506" s="131" t="str"/>
      <c r="M506" s="131" t="inlineStr">
        <is>
          <t>Not started</t>
        </is>
      </c>
      <c r="N506" s="131" t="str"/>
      <c r="O506" s="131" t="str"/>
      <c r="P506" s="131" t="n"/>
      <c r="Q506" s="131" t="n"/>
      <c r="R506" s="136">
        <f>IF(B506="","",IF(OR(LEFT(H506,8)="REQUIRED",LEFT(H506,6)="SHARED"),IF(L506="","MISSING — pack instance ID",IF(P506="","MISSING — pack instance reference",IF(OR(H506="REQUIRED — component-scoped",LEFT(H506,6)="SHARED"),IF(Q506="","MISSING — explicit covered-object list",IF(ISNUMBER(SEARCH(B506,Q506)),"COVERED — exact shared/component route","MISSING — object not named in covered-object list")),IF(COUNTIF($L$5:$L$2000,L506)&gt;1,"BLOCK — duplicate instance ID on non-shared route","COVERED — exact route")))),IF(OR(LEFT(H506,18)="SCREEN / HANDOFF",LEFT(H506,11)="CONDITIONAL",LEFT(H506,5)="BLOCK"),"HANDOFF / CONDITIONAL — no instance coverage claim",IF(LEFT(H506,16)="NEEDS ASSESSMENT","NEEDS ASSESSMENT","N/A"))))</f>
        <v/>
      </c>
      <c r="S506" s="136">
        <f>IF(OR(B506="",F506=""),"",B506&amp;"|"&amp;F506)</f>
        <v/>
      </c>
    </row>
    <row r="507">
      <c r="A507" s="8" t="inlineStr">
        <is>
          <t>GR-0503</t>
        </is>
      </c>
      <c r="B507" s="8">
        <f>'04_SCOPE_CLASSIFICATION'!A34</f>
        <v/>
      </c>
      <c r="C507" s="8">
        <f>'04_SCOPE_CLASSIFICATION'!B34</f>
        <v/>
      </c>
      <c r="D507" s="8">
        <f>'04_SCOPE_CLASSIFICATION'!D34</f>
        <v/>
      </c>
      <c r="E507" s="8">
        <f>'04_SCOPE_CLASSIFICATION'!E34</f>
        <v/>
      </c>
      <c r="F507" s="8" t="inlineStr">
        <is>
          <t>AZC-ARS</t>
        </is>
      </c>
      <c r="G507" s="8" t="inlineStr">
        <is>
          <t>Accuracy, Robustness &amp; Cybersecurity</t>
        </is>
      </c>
      <c r="H507" s="8">
        <f>IF('04_SCOPE_CLASSIFICATION'!B34="","NOT CONFIGURED",IF(OR('04_SCOPE_CLASSIFICATION'!O34="High-risk — Annex III",'04_SCOPE_CLASSIFICATION'!O34="High-risk — Annex I"),IF('04_SCOPE_CLASSIFICATION'!H34="Yes",IF(E507="Parent dossier","REQUIRED — parent dossier",IF(E507="Separate dossier","REQUIRED — separate object",IF(E507="Component-scoped controls","REQUIRED — component-scoped",IF(E507="Shared parent controls","SHARED — parent dossier",IF(E507="Not separately assessed","SCREEN / HANDOFF — confirm parent coverage","NEEDS ASSESSMENT — dossier mode"))))),IF('04_SCOPE_CLASSIFICATION'!I34="Yes","SCREEN / HANDOFF — provider-side evidence required",IF('04_SCOPE_CLASSIFICATION'!H34="Needs assessment","NEEDS ASSESSMENT — provider role","SCREEN / HANDOFF — identify responsible provider"))),IF('04_SCOPE_CLASSIFICATION'!O34="Needs assessment","NEEDS ASSESSMENT","NOT APPLICABLE")))</f>
        <v/>
      </c>
      <c r="I507" s="8" t="inlineStr">
        <is>
          <t>Provider-side high-risk pack; deployer uses handoff/provider evidence.</t>
        </is>
      </c>
      <c r="J507" s="8" t="inlineStr">
        <is>
          <t>Article 15</t>
        </is>
      </c>
      <c r="K507" s="8" t="inlineStr">
        <is>
          <t>AZComply_Accuracy_Robustness_Cybersecurity_Control_Workbook_2026-09-04.xlsx</t>
        </is>
      </c>
      <c r="L507" s="131" t="str"/>
      <c r="M507" s="131" t="inlineStr">
        <is>
          <t>Not started</t>
        </is>
      </c>
      <c r="N507" s="131" t="str"/>
      <c r="O507" s="131" t="str"/>
      <c r="P507" s="131" t="n"/>
      <c r="Q507" s="131" t="n"/>
      <c r="R507" s="136">
        <f>IF(B507="","",IF(OR(LEFT(H507,8)="REQUIRED",LEFT(H507,6)="SHARED"),IF(L507="","MISSING — pack instance ID",IF(P507="","MISSING — pack instance reference",IF(OR(H507="REQUIRED — component-scoped",LEFT(H507,6)="SHARED"),IF(Q507="","MISSING — explicit covered-object list",IF(ISNUMBER(SEARCH(B507,Q507)),"COVERED — exact shared/component route","MISSING — object not named in covered-object list")),IF(COUNTIF($L$5:$L$2000,L507)&gt;1,"BLOCK — duplicate instance ID on non-shared route","COVERED — exact route")))),IF(OR(LEFT(H507,18)="SCREEN / HANDOFF",LEFT(H507,11)="CONDITIONAL",LEFT(H507,5)="BLOCK"),"HANDOFF / CONDITIONAL — no instance coverage claim",IF(LEFT(H507,16)="NEEDS ASSESSMENT","NEEDS ASSESSMENT","N/A"))))</f>
        <v/>
      </c>
      <c r="S507" s="136">
        <f>IF(OR(B507="",F507=""),"",B507&amp;"|"&amp;F507)</f>
        <v/>
      </c>
    </row>
    <row r="508">
      <c r="A508" s="8" t="inlineStr">
        <is>
          <t>GR-0504</t>
        </is>
      </c>
      <c r="B508" s="8">
        <f>'04_SCOPE_CLASSIFICATION'!A34</f>
        <v/>
      </c>
      <c r="C508" s="8">
        <f>'04_SCOPE_CLASSIFICATION'!B34</f>
        <v/>
      </c>
      <c r="D508" s="8">
        <f>'04_SCOPE_CLASSIFICATION'!D34</f>
        <v/>
      </c>
      <c r="E508" s="8">
        <f>'04_SCOPE_CLASSIFICATION'!E34</f>
        <v/>
      </c>
      <c r="F508" s="8" t="inlineStr">
        <is>
          <t>AZC-LOG</t>
        </is>
      </c>
      <c r="G508" s="8" t="inlineStr">
        <is>
          <t>Logging &amp; Record-Keeping</t>
        </is>
      </c>
      <c r="H508" s="8">
        <f>IF('04_SCOPE_CLASSIFICATION'!B34="","NOT CONFIGURED",IF(AND(OR('04_SCOPE_CLASSIFICATION'!O34="High-risk — Annex III",'04_SCOPE_CLASSIFICATION'!O34="High-risk — Annex I"),OR('04_SCOPE_CLASSIFICATION'!H34="Yes",'04_SCOPE_CLASSIFICATION'!I34="Yes")),IF(E508="Parent dossier","REQUIRED — parent dossier",IF(E508="Separate dossier","REQUIRED — separate object",IF(E508="Component-scoped controls","REQUIRED — component-scoped",IF(E508="Shared parent controls","SHARED — parent dossier",IF(E508="Not separately assessed","SCREEN / HANDOFF — confirm parent coverage","NEEDS ASSESSMENT — dossier mode"))))),IF('04_SCOPE_CLASSIFICATION'!O34="Needs assessment","NEEDS ASSESSMENT","NOT APPLICABLE")))</f>
        <v/>
      </c>
      <c r="I508" s="8" t="inlineStr">
        <is>
          <t>High-risk logging spans provider/deployer roles.</t>
        </is>
      </c>
      <c r="J508" s="8" t="inlineStr">
        <is>
          <t>Articles 12,19,26</t>
        </is>
      </c>
      <c r="K508" s="8" t="inlineStr">
        <is>
          <t>AZComply_Logging_Record_Keeping_Control_Workbook_2026-09-05.xlsx</t>
        </is>
      </c>
      <c r="L508" s="131" t="str"/>
      <c r="M508" s="131" t="inlineStr">
        <is>
          <t>Not started</t>
        </is>
      </c>
      <c r="N508" s="131" t="str"/>
      <c r="O508" s="131" t="str"/>
      <c r="P508" s="131" t="n"/>
      <c r="Q508" s="131" t="n"/>
      <c r="R508" s="136">
        <f>IF(B508="","",IF(OR(LEFT(H508,8)="REQUIRED",LEFT(H508,6)="SHARED"),IF(L508="","MISSING — pack instance ID",IF(P508="","MISSING — pack instance reference",IF(OR(H508="REQUIRED — component-scoped",LEFT(H508,6)="SHARED"),IF(Q508="","MISSING — explicit covered-object list",IF(ISNUMBER(SEARCH(B508,Q508)),"COVERED — exact shared/component route","MISSING — object not named in covered-object list")),IF(COUNTIF($L$5:$L$2000,L508)&gt;1,"BLOCK — duplicate instance ID on non-shared route","COVERED — exact route")))),IF(OR(LEFT(H508,18)="SCREEN / HANDOFF",LEFT(H508,11)="CONDITIONAL",LEFT(H508,5)="BLOCK"),"HANDOFF / CONDITIONAL — no instance coverage claim",IF(LEFT(H508,16)="NEEDS ASSESSMENT","NEEDS ASSESSMENT","N/A"))))</f>
        <v/>
      </c>
      <c r="S508" s="136">
        <f>IF(OR(B508="",F508=""),"",B508&amp;"|"&amp;F508)</f>
        <v/>
      </c>
    </row>
    <row r="509">
      <c r="A509" s="8" t="inlineStr">
        <is>
          <t>GR-0505</t>
        </is>
      </c>
      <c r="B509" s="8">
        <f>'04_SCOPE_CLASSIFICATION'!A34</f>
        <v/>
      </c>
      <c r="C509" s="8">
        <f>'04_SCOPE_CLASSIFICATION'!B34</f>
        <v/>
      </c>
      <c r="D509" s="8">
        <f>'04_SCOPE_CLASSIFICATION'!D34</f>
        <v/>
      </c>
      <c r="E509" s="8">
        <f>'04_SCOPE_CLASSIFICATION'!E34</f>
        <v/>
      </c>
      <c r="F509" s="8" t="inlineStr">
        <is>
          <t>AZC-TRAIN</t>
        </is>
      </c>
      <c r="G509" s="8" t="inlineStr">
        <is>
          <t>AI Literacy, Training &amp; Competence</t>
        </is>
      </c>
      <c r="H509" s="8">
        <f>IF('04_SCOPE_CLASSIFICATION'!B34="","NOT CONFIGURED",IF('04_SCOPE_CLASSIFICATION'!W34="Required",IF(E509="Parent dossier","REQUIRED — parent dossier",IF(E509="Separate dossier","REQUIRED — separate object",IF(E509="Component-scoped controls","REQUIRED — component-scoped",IF(E509="Shared parent controls","SHARED — parent dossier",IF(E509="Not separately assessed","SCREEN / HANDOFF — confirm parent coverage","NEEDS ASSESSMENT — dossier mode"))))),IF('04_SCOPE_CLASSIFICATION'!W34="Needs assessment","NEEDS ASSESSMENT","NOT APPLICABLE")))</f>
        <v/>
      </c>
      <c r="I509" s="8" t="inlineStr">
        <is>
          <t>Article 4 / high-risk oversight training.</t>
        </is>
      </c>
      <c r="J509" s="8" t="inlineStr">
        <is>
          <t>Articles 4,26(2)</t>
        </is>
      </c>
      <c r="K509" s="8" t="inlineStr">
        <is>
          <t>AZComply_AI_Literacy_Training_Competence_Control_Workbook_2026-09-05.xlsx</t>
        </is>
      </c>
      <c r="L509" s="131" t="str"/>
      <c r="M509" s="131" t="inlineStr">
        <is>
          <t>Not started</t>
        </is>
      </c>
      <c r="N509" s="131" t="str"/>
      <c r="O509" s="131" t="str"/>
      <c r="P509" s="131" t="n"/>
      <c r="Q509" s="131" t="n"/>
      <c r="R509" s="136">
        <f>IF(B509="","",IF(OR(LEFT(H509,8)="REQUIRED",LEFT(H509,6)="SHARED"),IF(L509="","MISSING — pack instance ID",IF(P509="","MISSING — pack instance reference",IF(OR(H509="REQUIRED — component-scoped",LEFT(H509,6)="SHARED"),IF(Q509="","MISSING — explicit covered-object list",IF(ISNUMBER(SEARCH(B509,Q509)),"COVERED — exact shared/component route","MISSING — object not named in covered-object list")),IF(COUNTIF($L$5:$L$2000,L509)&gt;1,"BLOCK — duplicate instance ID on non-shared route","COVERED — exact route")))),IF(OR(LEFT(H509,18)="SCREEN / HANDOFF",LEFT(H509,11)="CONDITIONAL",LEFT(H509,5)="BLOCK"),"HANDOFF / CONDITIONAL — no instance coverage claim",IF(LEFT(H509,16)="NEEDS ASSESSMENT","NEEDS ASSESSMENT","N/A"))))</f>
        <v/>
      </c>
      <c r="S509" s="136">
        <f>IF(OR(B509="",F509=""),"",B509&amp;"|"&amp;F509)</f>
        <v/>
      </c>
    </row>
    <row r="510">
      <c r="A510" s="8" t="inlineStr">
        <is>
          <t>GR-0506</t>
        </is>
      </c>
      <c r="B510" s="8">
        <f>'04_SCOPE_CLASSIFICATION'!A34</f>
        <v/>
      </c>
      <c r="C510" s="8">
        <f>'04_SCOPE_CLASSIFICATION'!B34</f>
        <v/>
      </c>
      <c r="D510" s="8">
        <f>'04_SCOPE_CLASSIFICATION'!D34</f>
        <v/>
      </c>
      <c r="E510" s="8">
        <f>'04_SCOPE_CLASSIFICATION'!E34</f>
        <v/>
      </c>
      <c r="F510" s="8" t="inlineStr">
        <is>
          <t>AZC-FRIA</t>
        </is>
      </c>
      <c r="G510" s="8" t="inlineStr">
        <is>
          <t>Fundamental Rights Impact Assessment</t>
        </is>
      </c>
      <c r="H510" s="8">
        <f>IF('04_SCOPE_CLASSIFICATION'!B34="","NOT CONFIGURED",IF('04_SCOPE_CLASSIFICATION'!S34="Required",IF(E510="Parent dossier","REQUIRED — parent dossier",IF(E510="Separate dossier","REQUIRED — separate object",IF(E510="Component-scoped controls","REQUIRED — component-scoped",IF(E510="Shared parent controls","SHARED — parent dossier",IF(E510="Not separately assessed","SCREEN / HANDOFF — confirm parent coverage","NEEDS ASSESSMENT — dossier mode"))))),IF('04_SCOPE_CLASSIFICATION'!S34="Potentially reusable / exempt route","CONDITIONAL — reuse/exemption review",IF('04_SCOPE_CLASSIFICATION'!S34="Needs assessment","NEEDS ASSESSMENT","NOT APPLICABLE"))))</f>
        <v/>
      </c>
      <c r="I510" s="8" t="inlineStr">
        <is>
          <t>FRIA use/deployer route.</t>
        </is>
      </c>
      <c r="J510" s="8" t="inlineStr">
        <is>
          <t>Article 27 / Art.5(2)</t>
        </is>
      </c>
      <c r="K510" s="8" t="inlineStr">
        <is>
          <t>AZComply_Fundamental_Rights_Impact_Assessment_Control_Workbook_2026-09-05.xlsx</t>
        </is>
      </c>
      <c r="L510" s="131" t="str"/>
      <c r="M510" s="131" t="inlineStr">
        <is>
          <t>Not started</t>
        </is>
      </c>
      <c r="N510" s="131" t="str"/>
      <c r="O510" s="131" t="str"/>
      <c r="P510" s="131" t="n"/>
      <c r="Q510" s="131" t="n"/>
      <c r="R510" s="136">
        <f>IF(B510="","",IF(OR(LEFT(H510,8)="REQUIRED",LEFT(H510,6)="SHARED"),IF(L510="","MISSING — pack instance ID",IF(P510="","MISSING — pack instance reference",IF(OR(H510="REQUIRED — component-scoped",LEFT(H510,6)="SHARED"),IF(Q510="","MISSING — explicit covered-object list",IF(ISNUMBER(SEARCH(B510,Q510)),"COVERED — exact shared/component route","MISSING — object not named in covered-object list")),IF(COUNTIF($L$5:$L$2000,L510)&gt;1,"BLOCK — duplicate instance ID on non-shared route","COVERED — exact route")))),IF(OR(LEFT(H510,18)="SCREEN / HANDOFF",LEFT(H510,11)="CONDITIONAL",LEFT(H510,5)="BLOCK"),"HANDOFF / CONDITIONAL — no instance coverage claim",IF(LEFT(H510,16)="NEEDS ASSESSMENT","NEEDS ASSESSMENT","N/A"))))</f>
        <v/>
      </c>
      <c r="S510" s="136">
        <f>IF(OR(B510="",F510=""),"",B510&amp;"|"&amp;F510)</f>
        <v/>
      </c>
    </row>
    <row r="511">
      <c r="A511" s="8" t="inlineStr">
        <is>
          <t>GR-0507</t>
        </is>
      </c>
      <c r="B511" s="8">
        <f>'04_SCOPE_CLASSIFICATION'!A34</f>
        <v/>
      </c>
      <c r="C511" s="8">
        <f>'04_SCOPE_CLASSIFICATION'!B34</f>
        <v/>
      </c>
      <c r="D511" s="8">
        <f>'04_SCOPE_CLASSIFICATION'!D34</f>
        <v/>
      </c>
      <c r="E511" s="8">
        <f>'04_SCOPE_CLASSIFICATION'!E34</f>
        <v/>
      </c>
      <c r="F511" s="8" t="inlineStr">
        <is>
          <t>AZC-REG</t>
        </is>
      </c>
      <c r="G511" s="8" t="inlineStr">
        <is>
          <t>EU AI Database Registration</t>
        </is>
      </c>
      <c r="H511" s="8">
        <f>IF('04_SCOPE_CLASSIFICATION'!B34="","NOT CONFIGURED",IF(LEFT('04_SCOPE_CLASSIFICATION'!T34,8)="Required",IF(E511="Parent dossier","REQUIRED — parent dossier",IF(E511="Separate dossier","REQUIRED — separate object",IF(E511="Component-scoped controls","REQUIRED — component-scoped",IF(E511="Shared parent controls","SHARED — parent dossier",IF(E511="Not separately assessed","SCREEN / HANDOFF — confirm parent coverage","NEEDS ASSESSMENT — dossier mode"))))),IF('04_SCOPE_CLASSIFICATION'!T34="Needs assessment","NEEDS ASSESSMENT","NOT APPLICABLE")))</f>
        <v/>
      </c>
      <c r="I511" s="8" t="inlineStr">
        <is>
          <t>EU/secure/national registration routing.</t>
        </is>
      </c>
      <c r="J511" s="8" t="inlineStr">
        <is>
          <t>Articles 49,71</t>
        </is>
      </c>
      <c r="K511" s="8" t="inlineStr">
        <is>
          <t>AZComply_EU_AI_Database_Registration_Control_Workbook_2026-09-05.xlsx</t>
        </is>
      </c>
      <c r="L511" s="131" t="str"/>
      <c r="M511" s="131" t="inlineStr">
        <is>
          <t>Not started</t>
        </is>
      </c>
      <c r="N511" s="131" t="str"/>
      <c r="O511" s="131" t="str"/>
      <c r="P511" s="131" t="n"/>
      <c r="Q511" s="131" t="n"/>
      <c r="R511" s="136">
        <f>IF(B511="","",IF(OR(LEFT(H511,8)="REQUIRED",LEFT(H511,6)="SHARED"),IF(L511="","MISSING — pack instance ID",IF(P511="","MISSING — pack instance reference",IF(OR(H511="REQUIRED — component-scoped",LEFT(H511,6)="SHARED"),IF(Q511="","MISSING — explicit covered-object list",IF(ISNUMBER(SEARCH(B511,Q511)),"COVERED — exact shared/component route","MISSING — object not named in covered-object list")),IF(COUNTIF($L$5:$L$2000,L511)&gt;1,"BLOCK — duplicate instance ID on non-shared route","COVERED — exact route")))),IF(OR(LEFT(H511,18)="SCREEN / HANDOFF",LEFT(H511,11)="CONDITIONAL",LEFT(H511,5)="BLOCK"),"HANDOFF / CONDITIONAL — no instance coverage claim",IF(LEFT(H511,16)="NEEDS ASSESSMENT","NEEDS ASSESSMENT","N/A"))))</f>
        <v/>
      </c>
      <c r="S511" s="136">
        <f>IF(OR(B511="",F511=""),"",B511&amp;"|"&amp;F511)</f>
        <v/>
      </c>
    </row>
    <row r="512">
      <c r="A512" s="8" t="inlineStr">
        <is>
          <t>GR-0508</t>
        </is>
      </c>
      <c r="B512" s="8">
        <f>'04_SCOPE_CLASSIFICATION'!A34</f>
        <v/>
      </c>
      <c r="C512" s="8">
        <f>'04_SCOPE_CLASSIFICATION'!B34</f>
        <v/>
      </c>
      <c r="D512" s="8">
        <f>'04_SCOPE_CLASSIFICATION'!D34</f>
        <v/>
      </c>
      <c r="E512" s="8">
        <f>'04_SCOPE_CLASSIFICATION'!E34</f>
        <v/>
      </c>
      <c r="F512" s="8" t="inlineStr">
        <is>
          <t>AZC-PMS</t>
        </is>
      </c>
      <c r="G512" s="8" t="inlineStr">
        <is>
          <t>Post-Market Monitoring</t>
        </is>
      </c>
      <c r="H512" s="8">
        <f>IF('04_SCOPE_CLASSIFICATION'!B34="","NOT CONFIGURED",IF(OR('04_SCOPE_CLASSIFICATION'!O34="High-risk — Annex III",'04_SCOPE_CLASSIFICATION'!O34="High-risk — Annex I"),IF('04_SCOPE_CLASSIFICATION'!H34="Yes",IF(E512="Parent dossier","REQUIRED — parent dossier",IF(E512="Separate dossier","REQUIRED — separate object",IF(E512="Component-scoped controls","REQUIRED — component-scoped",IF(E512="Shared parent controls","SHARED — parent dossier",IF(E512="Not separately assessed","SCREEN / HANDOFF — confirm parent coverage","NEEDS ASSESSMENT — dossier mode"))))),IF('04_SCOPE_CLASSIFICATION'!I34="Yes","SCREEN / HANDOFF — provider-side evidence required",IF('04_SCOPE_CLASSIFICATION'!H34="Needs assessment","NEEDS ASSESSMENT — provider role","SCREEN / HANDOFF — identify responsible provider"))),IF('04_SCOPE_CLASSIFICATION'!O34="Needs assessment","NEEDS ASSESSMENT","NOT APPLICABLE")))</f>
        <v/>
      </c>
      <c r="I512" s="8" t="inlineStr">
        <is>
          <t>Provider-side high-risk pack; deployer uses handoff/provider evidence.</t>
        </is>
      </c>
      <c r="J512" s="8" t="inlineStr">
        <is>
          <t>Article 72</t>
        </is>
      </c>
      <c r="K512" s="8" t="inlineStr">
        <is>
          <t>AZComply_Post_Market_Monitoring_Control_Workbook_2026-09-04.xlsx</t>
        </is>
      </c>
      <c r="L512" s="131" t="str"/>
      <c r="M512" s="131" t="inlineStr">
        <is>
          <t>Not started</t>
        </is>
      </c>
      <c r="N512" s="131" t="str"/>
      <c r="O512" s="131" t="str"/>
      <c r="P512" s="131" t="n"/>
      <c r="Q512" s="131" t="n"/>
      <c r="R512" s="136">
        <f>IF(B512="","",IF(OR(LEFT(H512,8)="REQUIRED",LEFT(H512,6)="SHARED"),IF(L512="","MISSING — pack instance ID",IF(P512="","MISSING — pack instance reference",IF(OR(H512="REQUIRED — component-scoped",LEFT(H512,6)="SHARED"),IF(Q512="","MISSING — explicit covered-object list",IF(ISNUMBER(SEARCH(B512,Q512)),"COVERED — exact shared/component route","MISSING — object not named in covered-object list")),IF(COUNTIF($L$5:$L$2000,L512)&gt;1,"BLOCK — duplicate instance ID on non-shared route","COVERED — exact route")))),IF(OR(LEFT(H512,18)="SCREEN / HANDOFF",LEFT(H512,11)="CONDITIONAL",LEFT(H512,5)="BLOCK"),"HANDOFF / CONDITIONAL — no instance coverage claim",IF(LEFT(H512,16)="NEEDS ASSESSMENT","NEEDS ASSESSMENT","N/A"))))</f>
        <v/>
      </c>
      <c r="S512" s="136">
        <f>IF(OR(B512="",F512=""),"",B512&amp;"|"&amp;F512)</f>
        <v/>
      </c>
    </row>
    <row r="513">
      <c r="A513" s="8" t="inlineStr">
        <is>
          <t>GR-0509</t>
        </is>
      </c>
      <c r="B513" s="8">
        <f>'04_SCOPE_CLASSIFICATION'!A34</f>
        <v/>
      </c>
      <c r="C513" s="8">
        <f>'04_SCOPE_CLASSIFICATION'!B34</f>
        <v/>
      </c>
      <c r="D513" s="8">
        <f>'04_SCOPE_CLASSIFICATION'!D34</f>
        <v/>
      </c>
      <c r="E513" s="8">
        <f>'04_SCOPE_CLASSIFICATION'!E34</f>
        <v/>
      </c>
      <c r="F513" s="8" t="inlineStr">
        <is>
          <t>AZC-SUP</t>
        </is>
      </c>
      <c r="G513" s="8" t="inlineStr">
        <is>
          <t>AI Supply Chain &amp; Value Chain</t>
        </is>
      </c>
      <c r="H513" s="8">
        <f>IF('04_SCOPE_CLASSIFICATION'!B34="","NOT CONFIGURED",IF('04_SCOPE_CLASSIFICATION'!V34="Required",IF(E513="Parent dossier","REQUIRED — parent dossier",IF(E513="Separate dossier","REQUIRED — separate object",IF(E513="Component-scoped controls","REQUIRED — component-scoped",IF(E513="Shared parent controls","SHARED — parent dossier",IF(E513="Not separately assessed","SCREEN / HANDOFF — confirm parent coverage","NEEDS ASSESSMENT — dossier mode"))))),IF('04_SCOPE_CLASSIFICATION'!V34="Screen / handoff","SCREEN / HANDOFF",IF('04_SCOPE_CLASSIFICATION'!V34="Needs assessment","NEEDS ASSESSMENT","NOT APPLICABLE"))))</f>
        <v/>
      </c>
      <c r="I513" s="8" t="inlineStr">
        <is>
          <t>Articles 22–25/value-chain route.</t>
        </is>
      </c>
      <c r="J513" s="8" t="inlineStr">
        <is>
          <t>Articles 22–25</t>
        </is>
      </c>
      <c r="K513" s="8" t="inlineStr">
        <is>
          <t>AZComply_AI_Supply_Chain_Value_Chain_Control_Workbook_2026-09-05.xlsx</t>
        </is>
      </c>
      <c r="L513" s="131" t="str"/>
      <c r="M513" s="131" t="inlineStr">
        <is>
          <t>Not started</t>
        </is>
      </c>
      <c r="N513" s="131" t="str"/>
      <c r="O513" s="131" t="str"/>
      <c r="P513" s="131" t="n"/>
      <c r="Q513" s="131" t="n"/>
      <c r="R513" s="136">
        <f>IF(B513="","",IF(OR(LEFT(H513,8)="REQUIRED",LEFT(H513,6)="SHARED"),IF(L513="","MISSING — pack instance ID",IF(P513="","MISSING — pack instance reference",IF(OR(H513="REQUIRED — component-scoped",LEFT(H513,6)="SHARED"),IF(Q513="","MISSING — explicit covered-object list",IF(ISNUMBER(SEARCH(B513,Q513)),"COVERED — exact shared/component route","MISSING — object not named in covered-object list")),IF(COUNTIF($L$5:$L$2000,L513)&gt;1,"BLOCK — duplicate instance ID on non-shared route","COVERED — exact route")))),IF(OR(LEFT(H513,18)="SCREEN / HANDOFF",LEFT(H513,11)="CONDITIONAL",LEFT(H513,5)="BLOCK"),"HANDOFF / CONDITIONAL — no instance coverage claim",IF(LEFT(H513,16)="NEEDS ASSESSMENT","NEEDS ASSESSMENT","N/A"))))</f>
        <v/>
      </c>
      <c r="S513" s="136">
        <f>IF(OR(B513="",F513=""),"",B513&amp;"|"&amp;F513)</f>
        <v/>
      </c>
    </row>
    <row r="514">
      <c r="A514" s="8" t="inlineStr">
        <is>
          <t>GR-0510</t>
        </is>
      </c>
      <c r="B514" s="8">
        <f>'04_SCOPE_CLASSIFICATION'!A34</f>
        <v/>
      </c>
      <c r="C514" s="8">
        <f>'04_SCOPE_CLASSIFICATION'!B34</f>
        <v/>
      </c>
      <c r="D514" s="8">
        <f>'04_SCOPE_CLASSIFICATION'!D34</f>
        <v/>
      </c>
      <c r="E514" s="8">
        <f>'04_SCOPE_CLASSIFICATION'!E34</f>
        <v/>
      </c>
      <c r="F514" s="8" t="inlineStr">
        <is>
          <t>AZC-GPAI</t>
        </is>
      </c>
      <c r="G514" s="8" t="inlineStr">
        <is>
          <t>GPAI Model Compliance</t>
        </is>
      </c>
      <c r="H514" s="8">
        <f>IF('04_SCOPE_CLASSIFICATION'!B34="","NOT CONFIGURED",IF(OR('04_SCOPE_CLASSIFICATION'!U34="Ordinary GPAI provider",'04_SCOPE_CLASSIFICATION'!U34="Systemic-risk GPAI provider"),IF('04_SCOPE_CLASSIFICATION'!H34="Yes",IF(E514="Parent dossier","REQUIRED — parent dossier",IF(E514="Separate dossier","REQUIRED — separate object",IF(E514="Component-scoped controls","REQUIRED — component-scoped",IF(E514="Shared parent controls","SHARED — parent dossier",IF(E514="Not separately assessed","SCREEN / HANDOFF — confirm parent coverage","NEEDS ASSESSMENT — dossier mode"))))),"SCREEN / HANDOFF — external GPAI provider obligations"),IF('04_SCOPE_CLASSIFICATION'!U34="GPAI model used / external provider handoff","SCREEN / HANDOFF — model-provider evidence",IF('04_SCOPE_CLASSIFICATION'!U34="Needs assessment","NEEDS ASSESSMENT","NOT APPLICABLE"))))</f>
        <v/>
      </c>
      <c r="I514" s="8" t="inlineStr">
        <is>
          <t>GPAI provider vs downstream handoff.</t>
        </is>
      </c>
      <c r="J514" s="8" t="inlineStr">
        <is>
          <t>Articles 51–55</t>
        </is>
      </c>
      <c r="K514" s="8" t="inlineStr">
        <is>
          <t>AZComply_GPAI_Model_Compliance_Control_Workbook_2026-09-05.xlsx</t>
        </is>
      </c>
      <c r="L514" s="131" t="str"/>
      <c r="M514" s="131" t="inlineStr">
        <is>
          <t>Not started</t>
        </is>
      </c>
      <c r="N514" s="131" t="str"/>
      <c r="O514" s="131" t="str"/>
      <c r="P514" s="131" t="n"/>
      <c r="Q514" s="131" t="n"/>
      <c r="R514" s="136">
        <f>IF(B514="","",IF(OR(LEFT(H514,8)="REQUIRED",LEFT(H514,6)="SHARED"),IF(L514="","MISSING — pack instance ID",IF(P514="","MISSING — pack instance reference",IF(OR(H514="REQUIRED — component-scoped",LEFT(H514,6)="SHARED"),IF(Q514="","MISSING — explicit covered-object list",IF(ISNUMBER(SEARCH(B514,Q514)),"COVERED — exact shared/component route","MISSING — object not named in covered-object list")),IF(COUNTIF($L$5:$L$2000,L514)&gt;1,"BLOCK — duplicate instance ID on non-shared route","COVERED — exact route")))),IF(OR(LEFT(H514,18)="SCREEN / HANDOFF",LEFT(H514,11)="CONDITIONAL",LEFT(H514,5)="BLOCK"),"HANDOFF / CONDITIONAL — no instance coverage claim",IF(LEFT(H514,16)="NEEDS ASSESSMENT","NEEDS ASSESSMENT","N/A"))))</f>
        <v/>
      </c>
      <c r="S514" s="136">
        <f>IF(OR(B514="",F514=""),"",B514&amp;"|"&amp;F514)</f>
        <v/>
      </c>
    </row>
    <row r="515">
      <c r="A515" s="8" t="inlineStr">
        <is>
          <t>GR-0511</t>
        </is>
      </c>
      <c r="B515" s="8">
        <f>'04_SCOPE_CLASSIFICATION'!A35</f>
        <v/>
      </c>
      <c r="C515" s="8">
        <f>'04_SCOPE_CLASSIFICATION'!B35</f>
        <v/>
      </c>
      <c r="D515" s="8">
        <f>'04_SCOPE_CLASSIFICATION'!D35</f>
        <v/>
      </c>
      <c r="E515" s="8">
        <f>'04_SCOPE_CLASSIFICATION'!E35</f>
        <v/>
      </c>
      <c r="F515" s="8" t="inlineStr">
        <is>
          <t>AZC-CLS</t>
        </is>
      </c>
      <c r="G515" s="8" t="inlineStr">
        <is>
          <t>AI System Classification Decision</t>
        </is>
      </c>
      <c r="H515" s="8">
        <f>IF('04_SCOPE_CLASSIFICATION'!B35="","NOT CONFIGURED",IF('04_SCOPE_CLASSIFICATION'!D35="Needs assessment","NEEDS ASSESSMENT — regulatory object status",IF(OR('04_SCOPE_CLASSIFICATION'!D35="Separate AI system",'04_SCOPE_CLASSIFICATION'!D35="GPAI model"),IF(E515="Parent dossier","REQUIRED — parent dossier",IF(E515="Separate dossier","REQUIRED — separate object",IF(E515="Component-scoped controls","REQUIRED — component-scoped",IF(E515="Shared parent controls","SHARED — parent dossier",IF(E515="Not separately assessed","SCREEN / HANDOFF — confirm parent coverage","NEEDS ASSESSMENT — dossier mode"))))),IF('04_SCOPE_CLASSIFICATION'!D35="AI component within parent","SCREEN / HANDOFF — classify component within parent context",IF('04_SCOPE_CLASSIFICATION'!D35="Non-AI component","NOT APPLICABLE","NEEDS ASSESSMENT")))))</f>
        <v/>
      </c>
      <c r="I515" s="8" t="inlineStr">
        <is>
          <t>Classification/scope screen for each material object.</t>
        </is>
      </c>
      <c r="J515" s="8" t="inlineStr">
        <is>
          <t>Art.2/3/5/6; Annex I/III</t>
        </is>
      </c>
      <c r="K515" s="8" t="inlineStr">
        <is>
          <t>AZComply_AI_System_Classification_Decision_Workbook_UPDATED_2026-09-04.xlsx</t>
        </is>
      </c>
      <c r="L515" s="131" t="str"/>
      <c r="M515" s="131" t="inlineStr">
        <is>
          <t>Not started</t>
        </is>
      </c>
      <c r="N515" s="131" t="str"/>
      <c r="O515" s="131" t="str"/>
      <c r="P515" s="131" t="n"/>
      <c r="Q515" s="131" t="n"/>
      <c r="R515" s="136">
        <f>IF(B515="","",IF(OR(LEFT(H515,8)="REQUIRED",LEFT(H515,6)="SHARED"),IF(L515="","MISSING — pack instance ID",IF(P515="","MISSING — pack instance reference",IF(OR(H515="REQUIRED — component-scoped",LEFT(H515,6)="SHARED"),IF(Q515="","MISSING — explicit covered-object list",IF(ISNUMBER(SEARCH(B515,Q515)),"COVERED — exact shared/component route","MISSING — object not named in covered-object list")),IF(COUNTIF($L$5:$L$2000,L515)&gt;1,"BLOCK — duplicate instance ID on non-shared route","COVERED — exact route")))),IF(OR(LEFT(H515,18)="SCREEN / HANDOFF",LEFT(H515,11)="CONDITIONAL",LEFT(H515,5)="BLOCK"),"HANDOFF / CONDITIONAL — no instance coverage claim",IF(LEFT(H515,16)="NEEDS ASSESSMENT","NEEDS ASSESSMENT","N/A"))))</f>
        <v/>
      </c>
      <c r="S515" s="136">
        <f>IF(OR(B515="",F515=""),"",B515&amp;"|"&amp;F515)</f>
        <v/>
      </c>
    </row>
    <row r="516">
      <c r="A516" s="8" t="inlineStr">
        <is>
          <t>GR-0512</t>
        </is>
      </c>
      <c r="B516" s="8">
        <f>'04_SCOPE_CLASSIFICATION'!A35</f>
        <v/>
      </c>
      <c r="C516" s="8">
        <f>'04_SCOPE_CLASSIFICATION'!B35</f>
        <v/>
      </c>
      <c r="D516" s="8">
        <f>'04_SCOPE_CLASSIFICATION'!D35</f>
        <v/>
      </c>
      <c r="E516" s="8">
        <f>'04_SCOPE_CLASSIFICATION'!E35</f>
        <v/>
      </c>
      <c r="F516" s="8" t="inlineStr">
        <is>
          <t>AZC-A5</t>
        </is>
      </c>
      <c r="G516" s="8" t="inlineStr">
        <is>
          <t>Article 5 Prohibited Practices</t>
        </is>
      </c>
      <c r="H516" s="8">
        <f>IF('04_SCOPE_CLASSIFICATION'!B35="","NOT CONFIGURED",IF('04_SCOPE_CLASSIFICATION'!F35="No","NOT APPLICABLE — not AI system",IF('04_SCOPE_CLASSIFICATION'!N35="Needs assessment","NEEDS ASSESSMENT — Article 5 screen",IF(OR('04_SCOPE_CLASSIFICATION'!N35="Potential prohibited-practice route",'04_SCOPE_CLASSIFICATION'!N35="Future Article 5 transition route"),"BLOCK / HANDOFF — Article 5 route",IF('04_SCOPE_CLASSIFICATION'!N35="No current Article 5 trigger","SCREEN COMPLETE — no current trigger","NOT APPLICABLE")))))</f>
        <v/>
      </c>
      <c r="I516" s="8" t="inlineStr">
        <is>
          <t>Article 5 gate; component positive route escalates to parent.</t>
        </is>
      </c>
      <c r="J516" s="8" t="inlineStr">
        <is>
          <t>Article 5</t>
        </is>
      </c>
      <c r="K516" s="8" t="inlineStr">
        <is>
          <t>AZComply_Article5_Prohibited_Practices_Control_Workbook_2026-09-04.xlsx</t>
        </is>
      </c>
      <c r="L516" s="131" t="str"/>
      <c r="M516" s="131" t="inlineStr">
        <is>
          <t>Not started</t>
        </is>
      </c>
      <c r="N516" s="131" t="str"/>
      <c r="O516" s="131" t="str"/>
      <c r="P516" s="131" t="n"/>
      <c r="Q516" s="131" t="n"/>
      <c r="R516" s="136">
        <f>IF(B516="","",IF(OR(LEFT(H516,8)="REQUIRED",LEFT(H516,6)="SHARED"),IF(L516="","MISSING — pack instance ID",IF(P516="","MISSING — pack instance reference",IF(OR(H516="REQUIRED — component-scoped",LEFT(H516,6)="SHARED"),IF(Q516="","MISSING — explicit covered-object list",IF(ISNUMBER(SEARCH(B516,Q516)),"COVERED — exact shared/component route","MISSING — object not named in covered-object list")),IF(COUNTIF($L$5:$L$2000,L516)&gt;1,"BLOCK — duplicate instance ID on non-shared route","COVERED — exact route")))),IF(OR(LEFT(H516,18)="SCREEN / HANDOFF",LEFT(H516,11)="CONDITIONAL",LEFT(H516,5)="BLOCK"),"HANDOFF / CONDITIONAL — no instance coverage claim",IF(LEFT(H516,16)="NEEDS ASSESSMENT","NEEDS ASSESSMENT","N/A"))))</f>
        <v/>
      </c>
      <c r="S516" s="136">
        <f>IF(OR(B516="",F516=""),"",B516&amp;"|"&amp;F516)</f>
        <v/>
      </c>
    </row>
    <row r="517">
      <c r="A517" s="8" t="inlineStr">
        <is>
          <t>GR-0513</t>
        </is>
      </c>
      <c r="B517" s="8">
        <f>'04_SCOPE_CLASSIFICATION'!A35</f>
        <v/>
      </c>
      <c r="C517" s="8">
        <f>'04_SCOPE_CLASSIFICATION'!B35</f>
        <v/>
      </c>
      <c r="D517" s="8">
        <f>'04_SCOPE_CLASSIFICATION'!D35</f>
        <v/>
      </c>
      <c r="E517" s="8">
        <f>'04_SCOPE_CLASSIFICATION'!E35</f>
        <v/>
      </c>
      <c r="F517" s="8" t="inlineStr">
        <is>
          <t>AZC-TRANS</t>
        </is>
      </c>
      <c r="G517" s="8" t="inlineStr">
        <is>
          <t>Transparency &amp; Information</t>
        </is>
      </c>
      <c r="H517" s="8">
        <f>IF('04_SCOPE_CLASSIFICATION'!B35="","NOT CONFIGURED",IF(OR('04_SCOPE_CLASSIFICATION'!R35="Required",AND(OR('04_SCOPE_CLASSIFICATION'!O35="High-risk — Annex III",'04_SCOPE_CLASSIFICATION'!O35="High-risk — Annex I"),'04_SCOPE_CLASSIFICATION'!H35="Yes")),IF(E517="Parent dossier","REQUIRED — parent dossier",IF(E517="Separate dossier","REQUIRED — separate object",IF(E517="Component-scoped controls","REQUIRED — component-scoped",IF(E517="Shared parent controls","SHARED — parent dossier",IF(E517="Not separately assessed","SCREEN / HANDOFF — confirm parent coverage","NEEDS ASSESSMENT — dossier mode"))))),IF(AND(OR('04_SCOPE_CLASSIFICATION'!O35="High-risk — Annex III",'04_SCOPE_CLASSIFICATION'!O35="High-risk — Annex I"),'04_SCOPE_CLASSIFICATION'!I35="Yes",'04_SCOPE_CLASSIFICATION'!H35&lt;&gt;"Yes"),"SCREEN / HANDOFF — obtain provider Article 13 information",IF(OR('04_SCOPE_CLASSIFICATION'!R35="Needs assessment",'04_SCOPE_CLASSIFICATION'!O35="Needs assessment"),"NEEDS ASSESSMENT",IF('04_SCOPE_CLASSIFICATION'!R35="Potential exception / reduced disclosure","CONDITIONAL — exception / reduced disclosure evidence","NOT APPLICABLE")))))</f>
        <v/>
      </c>
      <c r="I517" s="8" t="inlineStr">
        <is>
          <t>Article 13 provider info + Article 50 transparency.</t>
        </is>
      </c>
      <c r="J517" s="8" t="inlineStr">
        <is>
          <t>Articles 13,50</t>
        </is>
      </c>
      <c r="K517" s="8" t="inlineStr">
        <is>
          <t>AZComply_Transparency_Information_Control_Workbook_2026-09-05.xlsx</t>
        </is>
      </c>
      <c r="L517" s="131" t="str"/>
      <c r="M517" s="131" t="inlineStr">
        <is>
          <t>Not started</t>
        </is>
      </c>
      <c r="N517" s="131" t="str"/>
      <c r="O517" s="131" t="str"/>
      <c r="P517" s="131" t="n"/>
      <c r="Q517" s="131" t="n"/>
      <c r="R517" s="136">
        <f>IF(B517="","",IF(OR(LEFT(H517,8)="REQUIRED",LEFT(H517,6)="SHARED"),IF(L517="","MISSING — pack instance ID",IF(P517="","MISSING — pack instance reference",IF(OR(H517="REQUIRED — component-scoped",LEFT(H517,6)="SHARED"),IF(Q517="","MISSING — explicit covered-object list",IF(ISNUMBER(SEARCH(B517,Q517)),"COVERED — exact shared/component route","MISSING — object not named in covered-object list")),IF(COUNTIF($L$5:$L$2000,L517)&gt;1,"BLOCK — duplicate instance ID on non-shared route","COVERED — exact route")))),IF(OR(LEFT(H517,18)="SCREEN / HANDOFF",LEFT(H517,11)="CONDITIONAL",LEFT(H517,5)="BLOCK"),"HANDOFF / CONDITIONAL — no instance coverage claim",IF(LEFT(H517,16)="NEEDS ASSESSMENT","NEEDS ASSESSMENT","N/A"))))</f>
        <v/>
      </c>
      <c r="S517" s="136">
        <f>IF(OR(B517="",F517=""),"",B517&amp;"|"&amp;F517)</f>
        <v/>
      </c>
    </row>
    <row r="518">
      <c r="A518" s="8" t="inlineStr">
        <is>
          <t>GR-0514</t>
        </is>
      </c>
      <c r="B518" s="8">
        <f>'04_SCOPE_CLASSIFICATION'!A35</f>
        <v/>
      </c>
      <c r="C518" s="8">
        <f>'04_SCOPE_CLASSIFICATION'!B35</f>
        <v/>
      </c>
      <c r="D518" s="8">
        <f>'04_SCOPE_CLASSIFICATION'!D35</f>
        <v/>
      </c>
      <c r="E518" s="8">
        <f>'04_SCOPE_CLASSIFICATION'!E35</f>
        <v/>
      </c>
      <c r="F518" s="8" t="inlineStr">
        <is>
          <t>AZC-DEP</t>
        </is>
      </c>
      <c r="G518" s="8" t="inlineStr">
        <is>
          <t>Deployer Obligations</t>
        </is>
      </c>
      <c r="H518" s="8">
        <f>IF('04_SCOPE_CLASSIFICATION'!B35="","NOT CONFIGURED",IF(AND('04_SCOPE_CLASSIFICATION'!I35="Yes",OR('04_SCOPE_CLASSIFICATION'!O35="High-risk — Annex III",'04_SCOPE_CLASSIFICATION'!O35="High-risk — Annex I")),IF(E518="Parent dossier","REQUIRED — parent dossier",IF(E518="Separate dossier","REQUIRED — separate object",IF(E518="Component-scoped controls","REQUIRED — component-scoped",IF(E518="Shared parent controls","SHARED — parent dossier",IF(E518="Not separately assessed","SCREEN / HANDOFF — confirm parent coverage","NEEDS ASSESSMENT — dossier mode"))))),IF(OR('04_SCOPE_CLASSIFICATION'!I35="Needs assessment",'04_SCOPE_CLASSIFICATION'!O35="Needs assessment"),"NEEDS ASSESSMENT","NOT APPLICABLE")))</f>
        <v/>
      </c>
      <c r="I518" s="8" t="inlineStr">
        <is>
          <t>High-risk deployer duties.</t>
        </is>
      </c>
      <c r="J518" s="8" t="inlineStr">
        <is>
          <t>Article 26</t>
        </is>
      </c>
      <c r="K518" s="8" t="inlineStr">
        <is>
          <t>AZComply_Deployer_Obligations_Control_Workbook_2026-09-04.xlsx</t>
        </is>
      </c>
      <c r="L518" s="131" t="str"/>
      <c r="M518" s="131" t="inlineStr">
        <is>
          <t>Not started</t>
        </is>
      </c>
      <c r="N518" s="131" t="str"/>
      <c r="O518" s="131" t="str"/>
      <c r="P518" s="131" t="n"/>
      <c r="Q518" s="131" t="n"/>
      <c r="R518" s="136">
        <f>IF(B518="","",IF(OR(LEFT(H518,8)="REQUIRED",LEFT(H518,6)="SHARED"),IF(L518="","MISSING — pack instance ID",IF(P518="","MISSING — pack instance reference",IF(OR(H518="REQUIRED — component-scoped",LEFT(H518,6)="SHARED"),IF(Q518="","MISSING — explicit covered-object list",IF(ISNUMBER(SEARCH(B518,Q518)),"COVERED — exact shared/component route","MISSING — object not named in covered-object list")),IF(COUNTIF($L$5:$L$2000,L518)&gt;1,"BLOCK — duplicate instance ID on non-shared route","COVERED — exact route")))),IF(OR(LEFT(H518,18)="SCREEN / HANDOFF",LEFT(H518,11)="CONDITIONAL",LEFT(H518,5)="BLOCK"),"HANDOFF / CONDITIONAL — no instance coverage claim",IF(LEFT(H518,16)="NEEDS ASSESSMENT","NEEDS ASSESSMENT","N/A"))))</f>
        <v/>
      </c>
      <c r="S518" s="136">
        <f>IF(OR(B518="",F518=""),"",B518&amp;"|"&amp;F518)</f>
        <v/>
      </c>
    </row>
    <row r="519">
      <c r="A519" s="8" t="inlineStr">
        <is>
          <t>GR-0515</t>
        </is>
      </c>
      <c r="B519" s="8">
        <f>'04_SCOPE_CLASSIFICATION'!A35</f>
        <v/>
      </c>
      <c r="C519" s="8">
        <f>'04_SCOPE_CLASSIFICATION'!B35</f>
        <v/>
      </c>
      <c r="D519" s="8">
        <f>'04_SCOPE_CLASSIFICATION'!D35</f>
        <v/>
      </c>
      <c r="E519" s="8">
        <f>'04_SCOPE_CLASSIFICATION'!E35</f>
        <v/>
      </c>
      <c r="F519" s="8" t="inlineStr">
        <is>
          <t>AZC-HO</t>
        </is>
      </c>
      <c r="G519" s="8" t="inlineStr">
        <is>
          <t>Human Oversight</t>
        </is>
      </c>
      <c r="H519" s="8">
        <f>IF('04_SCOPE_CLASSIFICATION'!B35="","NOT CONFIGURED",IF(AND(OR('04_SCOPE_CLASSIFICATION'!O35="High-risk — Annex III",'04_SCOPE_CLASSIFICATION'!O35="High-risk — Annex I"),OR('04_SCOPE_CLASSIFICATION'!H35="Yes",'04_SCOPE_CLASSIFICATION'!I35="Yes")),IF(E519="Parent dossier","REQUIRED — parent dossier",IF(E519="Separate dossier","REQUIRED — separate object",IF(E519="Component-scoped controls","REQUIRED — component-scoped",IF(E519="Shared parent controls","SHARED — parent dossier",IF(E519="Not separately assessed","SCREEN / HANDOFF — confirm parent coverage","NEEDS ASSESSMENT — dossier mode"))))),IF('04_SCOPE_CLASSIFICATION'!O35="Needs assessment","NEEDS ASSESSMENT","NOT APPLICABLE")))</f>
        <v/>
      </c>
      <c r="I519" s="8" t="inlineStr">
        <is>
          <t>High-risk provider/deployer human oversight.</t>
        </is>
      </c>
      <c r="J519" s="8" t="inlineStr">
        <is>
          <t>Articles 14,26(2)</t>
        </is>
      </c>
      <c r="K519" s="8" t="inlineStr">
        <is>
          <t>AZComply_Human_Oversight_Control_Workbook_2026-09-04.xlsx</t>
        </is>
      </c>
      <c r="L519" s="131" t="str"/>
      <c r="M519" s="131" t="inlineStr">
        <is>
          <t>Not started</t>
        </is>
      </c>
      <c r="N519" s="131" t="str"/>
      <c r="O519" s="131" t="str"/>
      <c r="P519" s="131" t="n"/>
      <c r="Q519" s="131" t="n"/>
      <c r="R519" s="136">
        <f>IF(B519="","",IF(OR(LEFT(H519,8)="REQUIRED",LEFT(H519,6)="SHARED"),IF(L519="","MISSING — pack instance ID",IF(P519="","MISSING — pack instance reference",IF(OR(H519="REQUIRED — component-scoped",LEFT(H519,6)="SHARED"),IF(Q519="","MISSING — explicit covered-object list",IF(ISNUMBER(SEARCH(B519,Q519)),"COVERED — exact shared/component route","MISSING — object not named in covered-object list")),IF(COUNTIF($L$5:$L$2000,L519)&gt;1,"BLOCK — duplicate instance ID on non-shared route","COVERED — exact route")))),IF(OR(LEFT(H519,18)="SCREEN / HANDOFF",LEFT(H519,11)="CONDITIONAL",LEFT(H519,5)="BLOCK"),"HANDOFF / CONDITIONAL — no instance coverage claim",IF(LEFT(H519,16)="NEEDS ASSESSMENT","NEEDS ASSESSMENT","N/A"))))</f>
        <v/>
      </c>
      <c r="S519" s="136">
        <f>IF(OR(B519="",F519=""),"",B519&amp;"|"&amp;F519)</f>
        <v/>
      </c>
    </row>
    <row r="520">
      <c r="A520" s="8" t="inlineStr">
        <is>
          <t>GR-0516</t>
        </is>
      </c>
      <c r="B520" s="8">
        <f>'04_SCOPE_CLASSIFICATION'!A35</f>
        <v/>
      </c>
      <c r="C520" s="8">
        <f>'04_SCOPE_CLASSIFICATION'!B35</f>
        <v/>
      </c>
      <c r="D520" s="8">
        <f>'04_SCOPE_CLASSIFICATION'!D35</f>
        <v/>
      </c>
      <c r="E520" s="8">
        <f>'04_SCOPE_CLASSIFICATION'!E35</f>
        <v/>
      </c>
      <c r="F520" s="8" t="inlineStr">
        <is>
          <t>AZC-RISK</t>
        </is>
      </c>
      <c r="G520" s="8" t="inlineStr">
        <is>
          <t>Risk Management System</t>
        </is>
      </c>
      <c r="H520" s="8">
        <f>IF('04_SCOPE_CLASSIFICATION'!B35="","NOT CONFIGURED",IF(OR('04_SCOPE_CLASSIFICATION'!O35="High-risk — Annex III",'04_SCOPE_CLASSIFICATION'!O35="High-risk — Annex I"),IF('04_SCOPE_CLASSIFICATION'!H35="Yes",IF(E520="Parent dossier","REQUIRED — parent dossier",IF(E520="Separate dossier","REQUIRED — separate object",IF(E520="Component-scoped controls","REQUIRED — component-scoped",IF(E520="Shared parent controls","SHARED — parent dossier",IF(E520="Not separately assessed","SCREEN / HANDOFF — confirm parent coverage","NEEDS ASSESSMENT — dossier mode"))))),IF('04_SCOPE_CLASSIFICATION'!I35="Yes","SCREEN / HANDOFF — provider-side evidence required",IF('04_SCOPE_CLASSIFICATION'!H35="Needs assessment","NEEDS ASSESSMENT — provider role","SCREEN / HANDOFF — identify responsible provider"))),IF('04_SCOPE_CLASSIFICATION'!O35="Needs assessment","NEEDS ASSESSMENT","NOT APPLICABLE")))</f>
        <v/>
      </c>
      <c r="I520" s="8" t="inlineStr">
        <is>
          <t>Provider-side high-risk pack; deployer uses handoff/provider evidence.</t>
        </is>
      </c>
      <c r="J520" s="8" t="inlineStr">
        <is>
          <t>Article 9</t>
        </is>
      </c>
      <c r="K520" s="8" t="inlineStr">
        <is>
          <t>AZComply_Risk_Management_System_Control_Workbook_2026-09-04.xlsx</t>
        </is>
      </c>
      <c r="L520" s="131" t="str"/>
      <c r="M520" s="131" t="inlineStr">
        <is>
          <t>Not started</t>
        </is>
      </c>
      <c r="N520" s="131" t="str"/>
      <c r="O520" s="131" t="str"/>
      <c r="P520" s="131" t="n"/>
      <c r="Q520" s="131" t="n"/>
      <c r="R520" s="136">
        <f>IF(B520="","",IF(OR(LEFT(H520,8)="REQUIRED",LEFT(H520,6)="SHARED"),IF(L520="","MISSING — pack instance ID",IF(P520="","MISSING — pack instance reference",IF(OR(H520="REQUIRED — component-scoped",LEFT(H520,6)="SHARED"),IF(Q520="","MISSING — explicit covered-object list",IF(ISNUMBER(SEARCH(B520,Q520)),"COVERED — exact shared/component route","MISSING — object not named in covered-object list")),IF(COUNTIF($L$5:$L$2000,L520)&gt;1,"BLOCK — duplicate instance ID on non-shared route","COVERED — exact route")))),IF(OR(LEFT(H520,18)="SCREEN / HANDOFF",LEFT(H520,11)="CONDITIONAL",LEFT(H520,5)="BLOCK"),"HANDOFF / CONDITIONAL — no instance coverage claim",IF(LEFT(H520,16)="NEEDS ASSESSMENT","NEEDS ASSESSMENT","N/A"))))</f>
        <v/>
      </c>
      <c r="S520" s="136">
        <f>IF(OR(B520="",F520=""),"",B520&amp;"|"&amp;F520)</f>
        <v/>
      </c>
    </row>
    <row r="521">
      <c r="A521" s="8" t="inlineStr">
        <is>
          <t>GR-0517</t>
        </is>
      </c>
      <c r="B521" s="8">
        <f>'04_SCOPE_CLASSIFICATION'!A35</f>
        <v/>
      </c>
      <c r="C521" s="8">
        <f>'04_SCOPE_CLASSIFICATION'!B35</f>
        <v/>
      </c>
      <c r="D521" s="8">
        <f>'04_SCOPE_CLASSIFICATION'!D35</f>
        <v/>
      </c>
      <c r="E521" s="8">
        <f>'04_SCOPE_CLASSIFICATION'!E35</f>
        <v/>
      </c>
      <c r="F521" s="8" t="inlineStr">
        <is>
          <t>AZC-DATA</t>
        </is>
      </c>
      <c r="G521" s="8" t="inlineStr">
        <is>
          <t>Data Governance</t>
        </is>
      </c>
      <c r="H521" s="8">
        <f>IF('04_SCOPE_CLASSIFICATION'!B35="","NOT CONFIGURED",IF(OR('04_SCOPE_CLASSIFICATION'!O35="High-risk — Annex III",'04_SCOPE_CLASSIFICATION'!O35="High-risk — Annex I"),IF('04_SCOPE_CLASSIFICATION'!H35="Yes",IF(E521="Parent dossier","REQUIRED — parent dossier",IF(E521="Separate dossier","REQUIRED — separate object",IF(E521="Component-scoped controls","REQUIRED — component-scoped",IF(E521="Shared parent controls","SHARED — parent dossier",IF(E521="Not separately assessed","SCREEN / HANDOFF — confirm parent coverage","NEEDS ASSESSMENT — dossier mode"))))),IF('04_SCOPE_CLASSIFICATION'!I35="Yes","SCREEN / HANDOFF — provider-side evidence required",IF('04_SCOPE_CLASSIFICATION'!H35="Needs assessment","NEEDS ASSESSMENT — provider role","SCREEN / HANDOFF — identify responsible provider"))),IF('04_SCOPE_CLASSIFICATION'!O35="Needs assessment","NEEDS ASSESSMENT","NOT APPLICABLE")))</f>
        <v/>
      </c>
      <c r="I521" s="8" t="inlineStr">
        <is>
          <t>Provider-side high-risk pack; deployer uses handoff/provider evidence.</t>
        </is>
      </c>
      <c r="J521" s="8" t="inlineStr">
        <is>
          <t>Article 10</t>
        </is>
      </c>
      <c r="K521" s="8" t="inlineStr">
        <is>
          <t>AZComply_Data_Governance_Control_Workbook_2026-09-04.xlsx</t>
        </is>
      </c>
      <c r="L521" s="131" t="str"/>
      <c r="M521" s="131" t="inlineStr">
        <is>
          <t>Not started</t>
        </is>
      </c>
      <c r="N521" s="131" t="str"/>
      <c r="O521" s="131" t="str"/>
      <c r="P521" s="131" t="n"/>
      <c r="Q521" s="131" t="n"/>
      <c r="R521" s="136">
        <f>IF(B521="","",IF(OR(LEFT(H521,8)="REQUIRED",LEFT(H521,6)="SHARED"),IF(L521="","MISSING — pack instance ID",IF(P521="","MISSING — pack instance reference",IF(OR(H521="REQUIRED — component-scoped",LEFT(H521,6)="SHARED"),IF(Q521="","MISSING — explicit covered-object list",IF(ISNUMBER(SEARCH(B521,Q521)),"COVERED — exact shared/component route","MISSING — object not named in covered-object list")),IF(COUNTIF($L$5:$L$2000,L521)&gt;1,"BLOCK — duplicate instance ID on non-shared route","COVERED — exact route")))),IF(OR(LEFT(H521,18)="SCREEN / HANDOFF",LEFT(H521,11)="CONDITIONAL",LEFT(H521,5)="BLOCK"),"HANDOFF / CONDITIONAL — no instance coverage claim",IF(LEFT(H521,16)="NEEDS ASSESSMENT","NEEDS ASSESSMENT","N/A"))))</f>
        <v/>
      </c>
      <c r="S521" s="136">
        <f>IF(OR(B521="",F521=""),"",B521&amp;"|"&amp;F521)</f>
        <v/>
      </c>
    </row>
    <row r="522">
      <c r="A522" s="8" t="inlineStr">
        <is>
          <t>GR-0518</t>
        </is>
      </c>
      <c r="B522" s="8">
        <f>'04_SCOPE_CLASSIFICATION'!A35</f>
        <v/>
      </c>
      <c r="C522" s="8">
        <f>'04_SCOPE_CLASSIFICATION'!B35</f>
        <v/>
      </c>
      <c r="D522" s="8">
        <f>'04_SCOPE_CLASSIFICATION'!D35</f>
        <v/>
      </c>
      <c r="E522" s="8">
        <f>'04_SCOPE_CLASSIFICATION'!E35</f>
        <v/>
      </c>
      <c r="F522" s="8" t="inlineStr">
        <is>
          <t>AZC-TECH</t>
        </is>
      </c>
      <c r="G522" s="8" t="inlineStr">
        <is>
          <t>Technical Documentation</t>
        </is>
      </c>
      <c r="H522" s="8">
        <f>IF('04_SCOPE_CLASSIFICATION'!B35="","NOT CONFIGURED",IF(OR('04_SCOPE_CLASSIFICATION'!O35="High-risk — Annex III",'04_SCOPE_CLASSIFICATION'!O35="High-risk — Annex I"),IF('04_SCOPE_CLASSIFICATION'!H35="Yes",IF(E522="Parent dossier","REQUIRED — parent dossier",IF(E522="Separate dossier","REQUIRED — separate object",IF(E522="Component-scoped controls","REQUIRED — component-scoped",IF(E522="Shared parent controls","SHARED — parent dossier",IF(E522="Not separately assessed","SCREEN / HANDOFF — confirm parent coverage","NEEDS ASSESSMENT — dossier mode"))))),IF('04_SCOPE_CLASSIFICATION'!I35="Yes","SCREEN / HANDOFF — provider-side evidence required",IF('04_SCOPE_CLASSIFICATION'!H35="Needs assessment","NEEDS ASSESSMENT — provider role","SCREEN / HANDOFF — identify responsible provider"))),IF('04_SCOPE_CLASSIFICATION'!O35="Needs assessment","NEEDS ASSESSMENT","NOT APPLICABLE")))</f>
        <v/>
      </c>
      <c r="I522" s="8" t="inlineStr">
        <is>
          <t>Provider-side high-risk pack; deployer uses handoff/provider evidence.</t>
        </is>
      </c>
      <c r="J522" s="8" t="inlineStr">
        <is>
          <t>Article 11 / Annex IV</t>
        </is>
      </c>
      <c r="K522" s="8" t="inlineStr">
        <is>
          <t>AZComply_Technical_Documentation_Control_Workbook_2026-09-04.xlsx</t>
        </is>
      </c>
      <c r="L522" s="131" t="str"/>
      <c r="M522" s="131" t="inlineStr">
        <is>
          <t>Not started</t>
        </is>
      </c>
      <c r="N522" s="131" t="str"/>
      <c r="O522" s="131" t="str"/>
      <c r="P522" s="131" t="n"/>
      <c r="Q522" s="131" t="n"/>
      <c r="R522" s="136">
        <f>IF(B522="","",IF(OR(LEFT(H522,8)="REQUIRED",LEFT(H522,6)="SHARED"),IF(L522="","MISSING — pack instance ID",IF(P522="","MISSING — pack instance reference",IF(OR(H522="REQUIRED — component-scoped",LEFT(H522,6)="SHARED"),IF(Q522="","MISSING — explicit covered-object list",IF(ISNUMBER(SEARCH(B522,Q522)),"COVERED — exact shared/component route","MISSING — object not named in covered-object list")),IF(COUNTIF($L$5:$L$2000,L522)&gt;1,"BLOCK — duplicate instance ID on non-shared route","COVERED — exact route")))),IF(OR(LEFT(H522,18)="SCREEN / HANDOFF",LEFT(H522,11)="CONDITIONAL",LEFT(H522,5)="BLOCK"),"HANDOFF / CONDITIONAL — no instance coverage claim",IF(LEFT(H522,16)="NEEDS ASSESSMENT","NEEDS ASSESSMENT","N/A"))))</f>
        <v/>
      </c>
      <c r="S522" s="136">
        <f>IF(OR(B522="",F522=""),"",B522&amp;"|"&amp;F522)</f>
        <v/>
      </c>
    </row>
    <row r="523">
      <c r="A523" s="8" t="inlineStr">
        <is>
          <t>GR-0519</t>
        </is>
      </c>
      <c r="B523" s="8">
        <f>'04_SCOPE_CLASSIFICATION'!A35</f>
        <v/>
      </c>
      <c r="C523" s="8">
        <f>'04_SCOPE_CLASSIFICATION'!B35</f>
        <v/>
      </c>
      <c r="D523" s="8">
        <f>'04_SCOPE_CLASSIFICATION'!D35</f>
        <v/>
      </c>
      <c r="E523" s="8">
        <f>'04_SCOPE_CLASSIFICATION'!E35</f>
        <v/>
      </c>
      <c r="F523" s="8" t="inlineStr">
        <is>
          <t>AZC-QMS</t>
        </is>
      </c>
      <c r="G523" s="8" t="inlineStr">
        <is>
          <t>Quality Management System</t>
        </is>
      </c>
      <c r="H523" s="8">
        <f>IF('04_SCOPE_CLASSIFICATION'!B35="","NOT CONFIGURED",IF(OR('04_SCOPE_CLASSIFICATION'!O35="High-risk — Annex III",'04_SCOPE_CLASSIFICATION'!O35="High-risk — Annex I"),IF('04_SCOPE_CLASSIFICATION'!H35="Yes",IF(E523="Parent dossier","REQUIRED — parent dossier",IF(E523="Separate dossier","REQUIRED — separate object",IF(E523="Component-scoped controls","REQUIRED — component-scoped",IF(E523="Shared parent controls","SHARED — parent dossier",IF(E523="Not separately assessed","SCREEN / HANDOFF — confirm parent coverage","NEEDS ASSESSMENT — dossier mode"))))),IF('04_SCOPE_CLASSIFICATION'!I35="Yes","SCREEN / HANDOFF — provider-side evidence required",IF('04_SCOPE_CLASSIFICATION'!H35="Needs assessment","NEEDS ASSESSMENT — provider role","SCREEN / HANDOFF — identify responsible provider"))),IF('04_SCOPE_CLASSIFICATION'!O35="Needs assessment","NEEDS ASSESSMENT","NOT APPLICABLE")))</f>
        <v/>
      </c>
      <c r="I523" s="8" t="inlineStr">
        <is>
          <t>Provider-side high-risk pack; deployer uses handoff/provider evidence.</t>
        </is>
      </c>
      <c r="J523" s="8" t="inlineStr">
        <is>
          <t>Article 17</t>
        </is>
      </c>
      <c r="K523" s="8" t="inlineStr">
        <is>
          <t>AZComply_Quality_Management_System_Control_Workbook_2026-09-04.xlsx</t>
        </is>
      </c>
      <c r="L523" s="131" t="str"/>
      <c r="M523" s="131" t="inlineStr">
        <is>
          <t>Not started</t>
        </is>
      </c>
      <c r="N523" s="131" t="str"/>
      <c r="O523" s="131" t="str"/>
      <c r="P523" s="131" t="n"/>
      <c r="Q523" s="131" t="n"/>
      <c r="R523" s="136">
        <f>IF(B523="","",IF(OR(LEFT(H523,8)="REQUIRED",LEFT(H523,6)="SHARED"),IF(L523="","MISSING — pack instance ID",IF(P523="","MISSING — pack instance reference",IF(OR(H523="REQUIRED — component-scoped",LEFT(H523,6)="SHARED"),IF(Q523="","MISSING — explicit covered-object list",IF(ISNUMBER(SEARCH(B523,Q523)),"COVERED — exact shared/component route","MISSING — object not named in covered-object list")),IF(COUNTIF($L$5:$L$2000,L523)&gt;1,"BLOCK — duplicate instance ID on non-shared route","COVERED — exact route")))),IF(OR(LEFT(H523,18)="SCREEN / HANDOFF",LEFT(H523,11)="CONDITIONAL",LEFT(H523,5)="BLOCK"),"HANDOFF / CONDITIONAL — no instance coverage claim",IF(LEFT(H523,16)="NEEDS ASSESSMENT","NEEDS ASSESSMENT","N/A"))))</f>
        <v/>
      </c>
      <c r="S523" s="136">
        <f>IF(OR(B523="",F523=""),"",B523&amp;"|"&amp;F523)</f>
        <v/>
      </c>
    </row>
    <row r="524">
      <c r="A524" s="8" t="inlineStr">
        <is>
          <t>GR-0520</t>
        </is>
      </c>
      <c r="B524" s="8">
        <f>'04_SCOPE_CLASSIFICATION'!A35</f>
        <v/>
      </c>
      <c r="C524" s="8">
        <f>'04_SCOPE_CLASSIFICATION'!B35</f>
        <v/>
      </c>
      <c r="D524" s="8">
        <f>'04_SCOPE_CLASSIFICATION'!D35</f>
        <v/>
      </c>
      <c r="E524" s="8">
        <f>'04_SCOPE_CLASSIFICATION'!E35</f>
        <v/>
      </c>
      <c r="F524" s="8" t="inlineStr">
        <is>
          <t>AZC-ARS</t>
        </is>
      </c>
      <c r="G524" s="8" t="inlineStr">
        <is>
          <t>Accuracy, Robustness &amp; Cybersecurity</t>
        </is>
      </c>
      <c r="H524" s="8">
        <f>IF('04_SCOPE_CLASSIFICATION'!B35="","NOT CONFIGURED",IF(OR('04_SCOPE_CLASSIFICATION'!O35="High-risk — Annex III",'04_SCOPE_CLASSIFICATION'!O35="High-risk — Annex I"),IF('04_SCOPE_CLASSIFICATION'!H35="Yes",IF(E524="Parent dossier","REQUIRED — parent dossier",IF(E524="Separate dossier","REQUIRED — separate object",IF(E524="Component-scoped controls","REQUIRED — component-scoped",IF(E524="Shared parent controls","SHARED — parent dossier",IF(E524="Not separately assessed","SCREEN / HANDOFF — confirm parent coverage","NEEDS ASSESSMENT — dossier mode"))))),IF('04_SCOPE_CLASSIFICATION'!I35="Yes","SCREEN / HANDOFF — provider-side evidence required",IF('04_SCOPE_CLASSIFICATION'!H35="Needs assessment","NEEDS ASSESSMENT — provider role","SCREEN / HANDOFF — identify responsible provider"))),IF('04_SCOPE_CLASSIFICATION'!O35="Needs assessment","NEEDS ASSESSMENT","NOT APPLICABLE")))</f>
        <v/>
      </c>
      <c r="I524" s="8" t="inlineStr">
        <is>
          <t>Provider-side high-risk pack; deployer uses handoff/provider evidence.</t>
        </is>
      </c>
      <c r="J524" s="8" t="inlineStr">
        <is>
          <t>Article 15</t>
        </is>
      </c>
      <c r="K524" s="8" t="inlineStr">
        <is>
          <t>AZComply_Accuracy_Robustness_Cybersecurity_Control_Workbook_2026-09-04.xlsx</t>
        </is>
      </c>
      <c r="L524" s="131" t="str"/>
      <c r="M524" s="131" t="inlineStr">
        <is>
          <t>Not started</t>
        </is>
      </c>
      <c r="N524" s="131" t="str"/>
      <c r="O524" s="131" t="str"/>
      <c r="P524" s="131" t="n"/>
      <c r="Q524" s="131" t="n"/>
      <c r="R524" s="136">
        <f>IF(B524="","",IF(OR(LEFT(H524,8)="REQUIRED",LEFT(H524,6)="SHARED"),IF(L524="","MISSING — pack instance ID",IF(P524="","MISSING — pack instance reference",IF(OR(H524="REQUIRED — component-scoped",LEFT(H524,6)="SHARED"),IF(Q524="","MISSING — explicit covered-object list",IF(ISNUMBER(SEARCH(B524,Q524)),"COVERED — exact shared/component route","MISSING — object not named in covered-object list")),IF(COUNTIF($L$5:$L$2000,L524)&gt;1,"BLOCK — duplicate instance ID on non-shared route","COVERED — exact route")))),IF(OR(LEFT(H524,18)="SCREEN / HANDOFF",LEFT(H524,11)="CONDITIONAL",LEFT(H524,5)="BLOCK"),"HANDOFF / CONDITIONAL — no instance coverage claim",IF(LEFT(H524,16)="NEEDS ASSESSMENT","NEEDS ASSESSMENT","N/A"))))</f>
        <v/>
      </c>
      <c r="S524" s="136">
        <f>IF(OR(B524="",F524=""),"",B524&amp;"|"&amp;F524)</f>
        <v/>
      </c>
    </row>
    <row r="525">
      <c r="A525" s="8" t="inlineStr">
        <is>
          <t>GR-0521</t>
        </is>
      </c>
      <c r="B525" s="8">
        <f>'04_SCOPE_CLASSIFICATION'!A35</f>
        <v/>
      </c>
      <c r="C525" s="8">
        <f>'04_SCOPE_CLASSIFICATION'!B35</f>
        <v/>
      </c>
      <c r="D525" s="8">
        <f>'04_SCOPE_CLASSIFICATION'!D35</f>
        <v/>
      </c>
      <c r="E525" s="8">
        <f>'04_SCOPE_CLASSIFICATION'!E35</f>
        <v/>
      </c>
      <c r="F525" s="8" t="inlineStr">
        <is>
          <t>AZC-LOG</t>
        </is>
      </c>
      <c r="G525" s="8" t="inlineStr">
        <is>
          <t>Logging &amp; Record-Keeping</t>
        </is>
      </c>
      <c r="H525" s="8">
        <f>IF('04_SCOPE_CLASSIFICATION'!B35="","NOT CONFIGURED",IF(AND(OR('04_SCOPE_CLASSIFICATION'!O35="High-risk — Annex III",'04_SCOPE_CLASSIFICATION'!O35="High-risk — Annex I"),OR('04_SCOPE_CLASSIFICATION'!H35="Yes",'04_SCOPE_CLASSIFICATION'!I35="Yes")),IF(E525="Parent dossier","REQUIRED — parent dossier",IF(E525="Separate dossier","REQUIRED — separate object",IF(E525="Component-scoped controls","REQUIRED — component-scoped",IF(E525="Shared parent controls","SHARED — parent dossier",IF(E525="Not separately assessed","SCREEN / HANDOFF — confirm parent coverage","NEEDS ASSESSMENT — dossier mode"))))),IF('04_SCOPE_CLASSIFICATION'!O35="Needs assessment","NEEDS ASSESSMENT","NOT APPLICABLE")))</f>
        <v/>
      </c>
      <c r="I525" s="8" t="inlineStr">
        <is>
          <t>High-risk logging spans provider/deployer roles.</t>
        </is>
      </c>
      <c r="J525" s="8" t="inlineStr">
        <is>
          <t>Articles 12,19,26</t>
        </is>
      </c>
      <c r="K525" s="8" t="inlineStr">
        <is>
          <t>AZComply_Logging_Record_Keeping_Control_Workbook_2026-09-05.xlsx</t>
        </is>
      </c>
      <c r="L525" s="131" t="str"/>
      <c r="M525" s="131" t="inlineStr">
        <is>
          <t>Not started</t>
        </is>
      </c>
      <c r="N525" s="131" t="str"/>
      <c r="O525" s="131" t="str"/>
      <c r="P525" s="131" t="n"/>
      <c r="Q525" s="131" t="n"/>
      <c r="R525" s="136">
        <f>IF(B525="","",IF(OR(LEFT(H525,8)="REQUIRED",LEFT(H525,6)="SHARED"),IF(L525="","MISSING — pack instance ID",IF(P525="","MISSING — pack instance reference",IF(OR(H525="REQUIRED — component-scoped",LEFT(H525,6)="SHARED"),IF(Q525="","MISSING — explicit covered-object list",IF(ISNUMBER(SEARCH(B525,Q525)),"COVERED — exact shared/component route","MISSING — object not named in covered-object list")),IF(COUNTIF($L$5:$L$2000,L525)&gt;1,"BLOCK — duplicate instance ID on non-shared route","COVERED — exact route")))),IF(OR(LEFT(H525,18)="SCREEN / HANDOFF",LEFT(H525,11)="CONDITIONAL",LEFT(H525,5)="BLOCK"),"HANDOFF / CONDITIONAL — no instance coverage claim",IF(LEFT(H525,16)="NEEDS ASSESSMENT","NEEDS ASSESSMENT","N/A"))))</f>
        <v/>
      </c>
      <c r="S525" s="136">
        <f>IF(OR(B525="",F525=""),"",B525&amp;"|"&amp;F525)</f>
        <v/>
      </c>
    </row>
    <row r="526">
      <c r="A526" s="8" t="inlineStr">
        <is>
          <t>GR-0522</t>
        </is>
      </c>
      <c r="B526" s="8">
        <f>'04_SCOPE_CLASSIFICATION'!A35</f>
        <v/>
      </c>
      <c r="C526" s="8">
        <f>'04_SCOPE_CLASSIFICATION'!B35</f>
        <v/>
      </c>
      <c r="D526" s="8">
        <f>'04_SCOPE_CLASSIFICATION'!D35</f>
        <v/>
      </c>
      <c r="E526" s="8">
        <f>'04_SCOPE_CLASSIFICATION'!E35</f>
        <v/>
      </c>
      <c r="F526" s="8" t="inlineStr">
        <is>
          <t>AZC-TRAIN</t>
        </is>
      </c>
      <c r="G526" s="8" t="inlineStr">
        <is>
          <t>AI Literacy, Training &amp; Competence</t>
        </is>
      </c>
      <c r="H526" s="8">
        <f>IF('04_SCOPE_CLASSIFICATION'!B35="","NOT CONFIGURED",IF('04_SCOPE_CLASSIFICATION'!W35="Required",IF(E526="Parent dossier","REQUIRED — parent dossier",IF(E526="Separate dossier","REQUIRED — separate object",IF(E526="Component-scoped controls","REQUIRED — component-scoped",IF(E526="Shared parent controls","SHARED — parent dossier",IF(E526="Not separately assessed","SCREEN / HANDOFF — confirm parent coverage","NEEDS ASSESSMENT — dossier mode"))))),IF('04_SCOPE_CLASSIFICATION'!W35="Needs assessment","NEEDS ASSESSMENT","NOT APPLICABLE")))</f>
        <v/>
      </c>
      <c r="I526" s="8" t="inlineStr">
        <is>
          <t>Article 4 / high-risk oversight training.</t>
        </is>
      </c>
      <c r="J526" s="8" t="inlineStr">
        <is>
          <t>Articles 4,26(2)</t>
        </is>
      </c>
      <c r="K526" s="8" t="inlineStr">
        <is>
          <t>AZComply_AI_Literacy_Training_Competence_Control_Workbook_2026-09-05.xlsx</t>
        </is>
      </c>
      <c r="L526" s="131" t="str"/>
      <c r="M526" s="131" t="inlineStr">
        <is>
          <t>Not started</t>
        </is>
      </c>
      <c r="N526" s="131" t="str"/>
      <c r="O526" s="131" t="str"/>
      <c r="P526" s="131" t="n"/>
      <c r="Q526" s="131" t="n"/>
      <c r="R526" s="136">
        <f>IF(B526="","",IF(OR(LEFT(H526,8)="REQUIRED",LEFT(H526,6)="SHARED"),IF(L526="","MISSING — pack instance ID",IF(P526="","MISSING — pack instance reference",IF(OR(H526="REQUIRED — component-scoped",LEFT(H526,6)="SHARED"),IF(Q526="","MISSING — explicit covered-object list",IF(ISNUMBER(SEARCH(B526,Q526)),"COVERED — exact shared/component route","MISSING — object not named in covered-object list")),IF(COUNTIF($L$5:$L$2000,L526)&gt;1,"BLOCK — duplicate instance ID on non-shared route","COVERED — exact route")))),IF(OR(LEFT(H526,18)="SCREEN / HANDOFF",LEFT(H526,11)="CONDITIONAL",LEFT(H526,5)="BLOCK"),"HANDOFF / CONDITIONAL — no instance coverage claim",IF(LEFT(H526,16)="NEEDS ASSESSMENT","NEEDS ASSESSMENT","N/A"))))</f>
        <v/>
      </c>
      <c r="S526" s="136">
        <f>IF(OR(B526="",F526=""),"",B526&amp;"|"&amp;F526)</f>
        <v/>
      </c>
    </row>
    <row r="527">
      <c r="A527" s="8" t="inlineStr">
        <is>
          <t>GR-0523</t>
        </is>
      </c>
      <c r="B527" s="8">
        <f>'04_SCOPE_CLASSIFICATION'!A35</f>
        <v/>
      </c>
      <c r="C527" s="8">
        <f>'04_SCOPE_CLASSIFICATION'!B35</f>
        <v/>
      </c>
      <c r="D527" s="8">
        <f>'04_SCOPE_CLASSIFICATION'!D35</f>
        <v/>
      </c>
      <c r="E527" s="8">
        <f>'04_SCOPE_CLASSIFICATION'!E35</f>
        <v/>
      </c>
      <c r="F527" s="8" t="inlineStr">
        <is>
          <t>AZC-FRIA</t>
        </is>
      </c>
      <c r="G527" s="8" t="inlineStr">
        <is>
          <t>Fundamental Rights Impact Assessment</t>
        </is>
      </c>
      <c r="H527" s="8">
        <f>IF('04_SCOPE_CLASSIFICATION'!B35="","NOT CONFIGURED",IF('04_SCOPE_CLASSIFICATION'!S35="Required",IF(E527="Parent dossier","REQUIRED — parent dossier",IF(E527="Separate dossier","REQUIRED — separate object",IF(E527="Component-scoped controls","REQUIRED — component-scoped",IF(E527="Shared parent controls","SHARED — parent dossier",IF(E527="Not separately assessed","SCREEN / HANDOFF — confirm parent coverage","NEEDS ASSESSMENT — dossier mode"))))),IF('04_SCOPE_CLASSIFICATION'!S35="Potentially reusable / exempt route","CONDITIONAL — reuse/exemption review",IF('04_SCOPE_CLASSIFICATION'!S35="Needs assessment","NEEDS ASSESSMENT","NOT APPLICABLE"))))</f>
        <v/>
      </c>
      <c r="I527" s="8" t="inlineStr">
        <is>
          <t>FRIA use/deployer route.</t>
        </is>
      </c>
      <c r="J527" s="8" t="inlineStr">
        <is>
          <t>Article 27 / Art.5(2)</t>
        </is>
      </c>
      <c r="K527" s="8" t="inlineStr">
        <is>
          <t>AZComply_Fundamental_Rights_Impact_Assessment_Control_Workbook_2026-09-05.xlsx</t>
        </is>
      </c>
      <c r="L527" s="131" t="str"/>
      <c r="M527" s="131" t="inlineStr">
        <is>
          <t>Not started</t>
        </is>
      </c>
      <c r="N527" s="131" t="str"/>
      <c r="O527" s="131" t="str"/>
      <c r="P527" s="131" t="n"/>
      <c r="Q527" s="131" t="n"/>
      <c r="R527" s="136">
        <f>IF(B527="","",IF(OR(LEFT(H527,8)="REQUIRED",LEFT(H527,6)="SHARED"),IF(L527="","MISSING — pack instance ID",IF(P527="","MISSING — pack instance reference",IF(OR(H527="REQUIRED — component-scoped",LEFT(H527,6)="SHARED"),IF(Q527="","MISSING — explicit covered-object list",IF(ISNUMBER(SEARCH(B527,Q527)),"COVERED — exact shared/component route","MISSING — object not named in covered-object list")),IF(COUNTIF($L$5:$L$2000,L527)&gt;1,"BLOCK — duplicate instance ID on non-shared route","COVERED — exact route")))),IF(OR(LEFT(H527,18)="SCREEN / HANDOFF",LEFT(H527,11)="CONDITIONAL",LEFT(H527,5)="BLOCK"),"HANDOFF / CONDITIONAL — no instance coverage claim",IF(LEFT(H527,16)="NEEDS ASSESSMENT","NEEDS ASSESSMENT","N/A"))))</f>
        <v/>
      </c>
      <c r="S527" s="136">
        <f>IF(OR(B527="",F527=""),"",B527&amp;"|"&amp;F527)</f>
        <v/>
      </c>
    </row>
    <row r="528">
      <c r="A528" s="8" t="inlineStr">
        <is>
          <t>GR-0524</t>
        </is>
      </c>
      <c r="B528" s="8">
        <f>'04_SCOPE_CLASSIFICATION'!A35</f>
        <v/>
      </c>
      <c r="C528" s="8">
        <f>'04_SCOPE_CLASSIFICATION'!B35</f>
        <v/>
      </c>
      <c r="D528" s="8">
        <f>'04_SCOPE_CLASSIFICATION'!D35</f>
        <v/>
      </c>
      <c r="E528" s="8">
        <f>'04_SCOPE_CLASSIFICATION'!E35</f>
        <v/>
      </c>
      <c r="F528" s="8" t="inlineStr">
        <is>
          <t>AZC-REG</t>
        </is>
      </c>
      <c r="G528" s="8" t="inlineStr">
        <is>
          <t>EU AI Database Registration</t>
        </is>
      </c>
      <c r="H528" s="8">
        <f>IF('04_SCOPE_CLASSIFICATION'!B35="","NOT CONFIGURED",IF(LEFT('04_SCOPE_CLASSIFICATION'!T35,8)="Required",IF(E528="Parent dossier","REQUIRED — parent dossier",IF(E528="Separate dossier","REQUIRED — separate object",IF(E528="Component-scoped controls","REQUIRED — component-scoped",IF(E528="Shared parent controls","SHARED — parent dossier",IF(E528="Not separately assessed","SCREEN / HANDOFF — confirm parent coverage","NEEDS ASSESSMENT — dossier mode"))))),IF('04_SCOPE_CLASSIFICATION'!T35="Needs assessment","NEEDS ASSESSMENT","NOT APPLICABLE")))</f>
        <v/>
      </c>
      <c r="I528" s="8" t="inlineStr">
        <is>
          <t>EU/secure/national registration routing.</t>
        </is>
      </c>
      <c r="J528" s="8" t="inlineStr">
        <is>
          <t>Articles 49,71</t>
        </is>
      </c>
      <c r="K528" s="8" t="inlineStr">
        <is>
          <t>AZComply_EU_AI_Database_Registration_Control_Workbook_2026-09-05.xlsx</t>
        </is>
      </c>
      <c r="L528" s="131" t="str"/>
      <c r="M528" s="131" t="inlineStr">
        <is>
          <t>Not started</t>
        </is>
      </c>
      <c r="N528" s="131" t="str"/>
      <c r="O528" s="131" t="str"/>
      <c r="P528" s="131" t="n"/>
      <c r="Q528" s="131" t="n"/>
      <c r="R528" s="136">
        <f>IF(B528="","",IF(OR(LEFT(H528,8)="REQUIRED",LEFT(H528,6)="SHARED"),IF(L528="","MISSING — pack instance ID",IF(P528="","MISSING — pack instance reference",IF(OR(H528="REQUIRED — component-scoped",LEFT(H528,6)="SHARED"),IF(Q528="","MISSING — explicit covered-object list",IF(ISNUMBER(SEARCH(B528,Q528)),"COVERED — exact shared/component route","MISSING — object not named in covered-object list")),IF(COUNTIF($L$5:$L$2000,L528)&gt;1,"BLOCK — duplicate instance ID on non-shared route","COVERED — exact route")))),IF(OR(LEFT(H528,18)="SCREEN / HANDOFF",LEFT(H528,11)="CONDITIONAL",LEFT(H528,5)="BLOCK"),"HANDOFF / CONDITIONAL — no instance coverage claim",IF(LEFT(H528,16)="NEEDS ASSESSMENT","NEEDS ASSESSMENT","N/A"))))</f>
        <v/>
      </c>
      <c r="S528" s="136">
        <f>IF(OR(B528="",F528=""),"",B528&amp;"|"&amp;F528)</f>
        <v/>
      </c>
    </row>
    <row r="529">
      <c r="A529" s="8" t="inlineStr">
        <is>
          <t>GR-0525</t>
        </is>
      </c>
      <c r="B529" s="8">
        <f>'04_SCOPE_CLASSIFICATION'!A35</f>
        <v/>
      </c>
      <c r="C529" s="8">
        <f>'04_SCOPE_CLASSIFICATION'!B35</f>
        <v/>
      </c>
      <c r="D529" s="8">
        <f>'04_SCOPE_CLASSIFICATION'!D35</f>
        <v/>
      </c>
      <c r="E529" s="8">
        <f>'04_SCOPE_CLASSIFICATION'!E35</f>
        <v/>
      </c>
      <c r="F529" s="8" t="inlineStr">
        <is>
          <t>AZC-PMS</t>
        </is>
      </c>
      <c r="G529" s="8" t="inlineStr">
        <is>
          <t>Post-Market Monitoring</t>
        </is>
      </c>
      <c r="H529" s="8">
        <f>IF('04_SCOPE_CLASSIFICATION'!B35="","NOT CONFIGURED",IF(OR('04_SCOPE_CLASSIFICATION'!O35="High-risk — Annex III",'04_SCOPE_CLASSIFICATION'!O35="High-risk — Annex I"),IF('04_SCOPE_CLASSIFICATION'!H35="Yes",IF(E529="Parent dossier","REQUIRED — parent dossier",IF(E529="Separate dossier","REQUIRED — separate object",IF(E529="Component-scoped controls","REQUIRED — component-scoped",IF(E529="Shared parent controls","SHARED — parent dossier",IF(E529="Not separately assessed","SCREEN / HANDOFF — confirm parent coverage","NEEDS ASSESSMENT — dossier mode"))))),IF('04_SCOPE_CLASSIFICATION'!I35="Yes","SCREEN / HANDOFF — provider-side evidence required",IF('04_SCOPE_CLASSIFICATION'!H35="Needs assessment","NEEDS ASSESSMENT — provider role","SCREEN / HANDOFF — identify responsible provider"))),IF('04_SCOPE_CLASSIFICATION'!O35="Needs assessment","NEEDS ASSESSMENT","NOT APPLICABLE")))</f>
        <v/>
      </c>
      <c r="I529" s="8" t="inlineStr">
        <is>
          <t>Provider-side high-risk pack; deployer uses handoff/provider evidence.</t>
        </is>
      </c>
      <c r="J529" s="8" t="inlineStr">
        <is>
          <t>Article 72</t>
        </is>
      </c>
      <c r="K529" s="8" t="inlineStr">
        <is>
          <t>AZComply_Post_Market_Monitoring_Control_Workbook_2026-09-04.xlsx</t>
        </is>
      </c>
      <c r="L529" s="131" t="str"/>
      <c r="M529" s="131" t="inlineStr">
        <is>
          <t>Not started</t>
        </is>
      </c>
      <c r="N529" s="131" t="str"/>
      <c r="O529" s="131" t="str"/>
      <c r="P529" s="131" t="n"/>
      <c r="Q529" s="131" t="n"/>
      <c r="R529" s="136">
        <f>IF(B529="","",IF(OR(LEFT(H529,8)="REQUIRED",LEFT(H529,6)="SHARED"),IF(L529="","MISSING — pack instance ID",IF(P529="","MISSING — pack instance reference",IF(OR(H529="REQUIRED — component-scoped",LEFT(H529,6)="SHARED"),IF(Q529="","MISSING — explicit covered-object list",IF(ISNUMBER(SEARCH(B529,Q529)),"COVERED — exact shared/component route","MISSING — object not named in covered-object list")),IF(COUNTIF($L$5:$L$2000,L529)&gt;1,"BLOCK — duplicate instance ID on non-shared route","COVERED — exact route")))),IF(OR(LEFT(H529,18)="SCREEN / HANDOFF",LEFT(H529,11)="CONDITIONAL",LEFT(H529,5)="BLOCK"),"HANDOFF / CONDITIONAL — no instance coverage claim",IF(LEFT(H529,16)="NEEDS ASSESSMENT","NEEDS ASSESSMENT","N/A"))))</f>
        <v/>
      </c>
      <c r="S529" s="136">
        <f>IF(OR(B529="",F529=""),"",B529&amp;"|"&amp;F529)</f>
        <v/>
      </c>
    </row>
    <row r="530">
      <c r="A530" s="8" t="inlineStr">
        <is>
          <t>GR-0526</t>
        </is>
      </c>
      <c r="B530" s="8">
        <f>'04_SCOPE_CLASSIFICATION'!A35</f>
        <v/>
      </c>
      <c r="C530" s="8">
        <f>'04_SCOPE_CLASSIFICATION'!B35</f>
        <v/>
      </c>
      <c r="D530" s="8">
        <f>'04_SCOPE_CLASSIFICATION'!D35</f>
        <v/>
      </c>
      <c r="E530" s="8">
        <f>'04_SCOPE_CLASSIFICATION'!E35</f>
        <v/>
      </c>
      <c r="F530" s="8" t="inlineStr">
        <is>
          <t>AZC-SUP</t>
        </is>
      </c>
      <c r="G530" s="8" t="inlineStr">
        <is>
          <t>AI Supply Chain &amp; Value Chain</t>
        </is>
      </c>
      <c r="H530" s="8">
        <f>IF('04_SCOPE_CLASSIFICATION'!B35="","NOT CONFIGURED",IF('04_SCOPE_CLASSIFICATION'!V35="Required",IF(E530="Parent dossier","REQUIRED — parent dossier",IF(E530="Separate dossier","REQUIRED — separate object",IF(E530="Component-scoped controls","REQUIRED — component-scoped",IF(E530="Shared parent controls","SHARED — parent dossier",IF(E530="Not separately assessed","SCREEN / HANDOFF — confirm parent coverage","NEEDS ASSESSMENT — dossier mode"))))),IF('04_SCOPE_CLASSIFICATION'!V35="Screen / handoff","SCREEN / HANDOFF",IF('04_SCOPE_CLASSIFICATION'!V35="Needs assessment","NEEDS ASSESSMENT","NOT APPLICABLE"))))</f>
        <v/>
      </c>
      <c r="I530" s="8" t="inlineStr">
        <is>
          <t>Articles 22–25/value-chain route.</t>
        </is>
      </c>
      <c r="J530" s="8" t="inlineStr">
        <is>
          <t>Articles 22–25</t>
        </is>
      </c>
      <c r="K530" s="8" t="inlineStr">
        <is>
          <t>AZComply_AI_Supply_Chain_Value_Chain_Control_Workbook_2026-09-05.xlsx</t>
        </is>
      </c>
      <c r="L530" s="131" t="str"/>
      <c r="M530" s="131" t="inlineStr">
        <is>
          <t>Not started</t>
        </is>
      </c>
      <c r="N530" s="131" t="str"/>
      <c r="O530" s="131" t="str"/>
      <c r="P530" s="131" t="n"/>
      <c r="Q530" s="131" t="n"/>
      <c r="R530" s="136">
        <f>IF(B530="","",IF(OR(LEFT(H530,8)="REQUIRED",LEFT(H530,6)="SHARED"),IF(L530="","MISSING — pack instance ID",IF(P530="","MISSING — pack instance reference",IF(OR(H530="REQUIRED — component-scoped",LEFT(H530,6)="SHARED"),IF(Q530="","MISSING — explicit covered-object list",IF(ISNUMBER(SEARCH(B530,Q530)),"COVERED — exact shared/component route","MISSING — object not named in covered-object list")),IF(COUNTIF($L$5:$L$2000,L530)&gt;1,"BLOCK — duplicate instance ID on non-shared route","COVERED — exact route")))),IF(OR(LEFT(H530,18)="SCREEN / HANDOFF",LEFT(H530,11)="CONDITIONAL",LEFT(H530,5)="BLOCK"),"HANDOFF / CONDITIONAL — no instance coverage claim",IF(LEFT(H530,16)="NEEDS ASSESSMENT","NEEDS ASSESSMENT","N/A"))))</f>
        <v/>
      </c>
      <c r="S530" s="136">
        <f>IF(OR(B530="",F530=""),"",B530&amp;"|"&amp;F530)</f>
        <v/>
      </c>
    </row>
    <row r="531">
      <c r="A531" s="8" t="inlineStr">
        <is>
          <t>GR-0527</t>
        </is>
      </c>
      <c r="B531" s="8">
        <f>'04_SCOPE_CLASSIFICATION'!A35</f>
        <v/>
      </c>
      <c r="C531" s="8">
        <f>'04_SCOPE_CLASSIFICATION'!B35</f>
        <v/>
      </c>
      <c r="D531" s="8">
        <f>'04_SCOPE_CLASSIFICATION'!D35</f>
        <v/>
      </c>
      <c r="E531" s="8">
        <f>'04_SCOPE_CLASSIFICATION'!E35</f>
        <v/>
      </c>
      <c r="F531" s="8" t="inlineStr">
        <is>
          <t>AZC-GPAI</t>
        </is>
      </c>
      <c r="G531" s="8" t="inlineStr">
        <is>
          <t>GPAI Model Compliance</t>
        </is>
      </c>
      <c r="H531" s="8">
        <f>IF('04_SCOPE_CLASSIFICATION'!B35="","NOT CONFIGURED",IF(OR('04_SCOPE_CLASSIFICATION'!U35="Ordinary GPAI provider",'04_SCOPE_CLASSIFICATION'!U35="Systemic-risk GPAI provider"),IF('04_SCOPE_CLASSIFICATION'!H35="Yes",IF(E531="Parent dossier","REQUIRED — parent dossier",IF(E531="Separate dossier","REQUIRED — separate object",IF(E531="Component-scoped controls","REQUIRED — component-scoped",IF(E531="Shared parent controls","SHARED — parent dossier",IF(E531="Not separately assessed","SCREEN / HANDOFF — confirm parent coverage","NEEDS ASSESSMENT — dossier mode"))))),"SCREEN / HANDOFF — external GPAI provider obligations"),IF('04_SCOPE_CLASSIFICATION'!U35="GPAI model used / external provider handoff","SCREEN / HANDOFF — model-provider evidence",IF('04_SCOPE_CLASSIFICATION'!U35="Needs assessment","NEEDS ASSESSMENT","NOT APPLICABLE"))))</f>
        <v/>
      </c>
      <c r="I531" s="8" t="inlineStr">
        <is>
          <t>GPAI provider vs downstream handoff.</t>
        </is>
      </c>
      <c r="J531" s="8" t="inlineStr">
        <is>
          <t>Articles 51–55</t>
        </is>
      </c>
      <c r="K531" s="8" t="inlineStr">
        <is>
          <t>AZComply_GPAI_Model_Compliance_Control_Workbook_2026-09-05.xlsx</t>
        </is>
      </c>
      <c r="L531" s="131" t="str"/>
      <c r="M531" s="131" t="inlineStr">
        <is>
          <t>Not started</t>
        </is>
      </c>
      <c r="N531" s="131" t="str"/>
      <c r="O531" s="131" t="str"/>
      <c r="P531" s="131" t="n"/>
      <c r="Q531" s="131" t="n"/>
      <c r="R531" s="136">
        <f>IF(B531="","",IF(OR(LEFT(H531,8)="REQUIRED",LEFT(H531,6)="SHARED"),IF(L531="","MISSING — pack instance ID",IF(P531="","MISSING — pack instance reference",IF(OR(H531="REQUIRED — component-scoped",LEFT(H531,6)="SHARED"),IF(Q531="","MISSING — explicit covered-object list",IF(ISNUMBER(SEARCH(B531,Q531)),"COVERED — exact shared/component route","MISSING — object not named in covered-object list")),IF(COUNTIF($L$5:$L$2000,L531)&gt;1,"BLOCK — duplicate instance ID on non-shared route","COVERED — exact route")))),IF(OR(LEFT(H531,18)="SCREEN / HANDOFF",LEFT(H531,11)="CONDITIONAL",LEFT(H531,5)="BLOCK"),"HANDOFF / CONDITIONAL — no instance coverage claim",IF(LEFT(H531,16)="NEEDS ASSESSMENT","NEEDS ASSESSMENT","N/A"))))</f>
        <v/>
      </c>
      <c r="S531" s="136">
        <f>IF(OR(B531="",F531=""),"",B531&amp;"|"&amp;F531)</f>
        <v/>
      </c>
    </row>
  </sheetData>
  <autoFilter ref="A4:S531"/>
  <mergeCells count="2">
    <mergeCell ref="A1:O1"/>
    <mergeCell ref="A2:O2"/>
  </mergeCells>
  <conditionalFormatting sqref="H5:H531">
    <cfRule type="expression" priority="1" dxfId="2">
      <formula>LEFT(H5,5)="BLOCK"</formula>
    </cfRule>
    <cfRule type="expression" priority="2" dxfId="2">
      <formula>LEFT(H5,5)="NEEDS"</formula>
    </cfRule>
    <cfRule type="expression" priority="3" dxfId="3">
      <formula>LEFT(H5,8)="REQUIRED"</formula>
    </cfRule>
    <cfRule type="expression" priority="4" dxfId="0">
      <formula>LEFT(H5,6)="SHARED"</formula>
    </cfRule>
  </conditionalFormatting>
  <conditionalFormatting sqref="R5:R531">
    <cfRule type="expression" priority="5" dxfId="0">
      <formula>LEFT(R5,7)="COVERED"</formula>
    </cfRule>
    <cfRule type="expression" priority="6" dxfId="2">
      <formula>OR(LEFT(R5,7)="MISSING",LEFT(R5,5)="BLOCK")</formula>
    </cfRule>
  </conditionalFormatting>
  <dataValidations count="1">
    <dataValidation sqref="M5:M531" showDropDown="0" showInputMessage="0" showErrorMessage="0" allowBlank="0" type="list">
      <formula1>"Not started,Pack instance created,In progress,Review ready,Complete,Blocked,Not applicable"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O2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50" min="1" max="1"/>
    <col width="31" customWidth="1" style="50" min="2" max="2"/>
    <col width="18" customWidth="1" style="50" min="3" max="3"/>
    <col width="19" customWidth="1" style="50" min="4" max="4"/>
    <col width="18" customWidth="1" style="50" min="5" max="5"/>
    <col width="18" customWidth="1" style="50" min="6" max="6"/>
    <col width="18" customWidth="1" style="50" min="7" max="7"/>
    <col width="20" customWidth="1" style="50" min="8" max="8"/>
    <col width="20" customWidth="1" style="50" min="9" max="9"/>
    <col width="18" customWidth="1" style="50" min="10" max="10"/>
    <col width="22" customWidth="1" style="50" min="11" max="11"/>
    <col width="58" customWidth="1" style="50" min="12" max="12"/>
    <col width="18" customWidth="1" style="50" min="13" max="13"/>
    <col width="19" customWidth="1" style="50" min="14" max="14"/>
    <col width="30" customWidth="1" style="50" min="15" max="15"/>
  </cols>
  <sheetData>
    <row r="1" ht="35" customHeight="1" s="50">
      <c r="A1" s="7" t="inlineStr">
        <is>
          <t>Control-Pack Portfolio &amp; Instance Coverage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 s="50">
      <c r="A2" s="13" t="inlineStr">
        <is>
          <t>Aggregates object-level routing and separate dossier instance coverage.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/>
    <row r="4" ht="31" customHeight="1" s="50">
      <c r="A4" s="42" t="inlineStr">
        <is>
          <t>Pack ID</t>
        </is>
      </c>
      <c r="B4" s="42" t="inlineStr">
        <is>
          <t>Pack name</t>
        </is>
      </c>
      <c r="C4" s="42" t="inlineStr">
        <is>
          <t>Library status</t>
        </is>
      </c>
      <c r="D4" s="42" t="inlineStr">
        <is>
          <t>Required object routes</t>
        </is>
      </c>
      <c r="E4" s="42" t="inlineStr">
        <is>
          <t>Shared-parent routes</t>
        </is>
      </c>
      <c r="F4" s="42" t="inlineStr">
        <is>
          <t>Screen / handoff routes</t>
        </is>
      </c>
      <c r="G4" s="42" t="inlineStr">
        <is>
          <t>Needs assessment routes</t>
        </is>
      </c>
      <c r="H4" s="134" t="inlineStr">
        <is>
          <t>Coverage routes requiring instance</t>
        </is>
      </c>
      <c r="I4" s="134" t="inlineStr">
        <is>
          <t>Exact covered routes</t>
        </is>
      </c>
      <c r="J4" s="134" t="inlineStr">
        <is>
          <t>Exact route gap</t>
        </is>
      </c>
      <c r="K4" s="42" t="inlineStr">
        <is>
          <t>Pack execution state</t>
        </is>
      </c>
      <c r="L4" s="42" t="inlineStr">
        <is>
          <t>Current file / reference</t>
        </is>
      </c>
      <c r="M4" s="42" t="inlineStr">
        <is>
          <t>Open controls</t>
        </is>
      </c>
      <c r="N4" s="42" t="inlineStr">
        <is>
          <t>Evidence gaps</t>
        </is>
      </c>
      <c r="O4" s="42" t="inlineStr">
        <is>
          <t>Portfolio note / owner</t>
        </is>
      </c>
    </row>
    <row r="5">
      <c r="A5" t="inlineStr">
        <is>
          <t>AZC-CLS</t>
        </is>
      </c>
      <c r="B5" t="inlineStr">
        <is>
          <t>AI System Classification Decision</t>
        </is>
      </c>
      <c r="C5" t="inlineStr">
        <is>
          <t>Active</t>
        </is>
      </c>
      <c r="D5" s="8">
        <f>COUNTIFS('05_OBLIGATION_GRAPH'!$F$5:$F$531,A5,'05_OBLIGATION_GRAPH'!$H$5:$H$531,"REQUIRED*")</f>
        <v/>
      </c>
      <c r="E5" s="8">
        <f>COUNTIFS('05_OBLIGATION_GRAPH'!$F$5:$F$531,A5,'05_OBLIGATION_GRAPH'!$H$5:$H$531,"SHARED*")</f>
        <v/>
      </c>
      <c r="F5" s="8">
        <f>COUNTIFS('05_OBLIGATION_GRAPH'!$F$5:$F$531,A5,'05_OBLIGATION_GRAPH'!$H$5:$H$531,"SCREEN / HANDOFF*")+COUNTIFS('05_OBLIGATION_GRAPH'!$F$5:$F$531,A5,'05_OBLIGATION_GRAPH'!$H$5:$H$531,"CONDITIONAL*")</f>
        <v/>
      </c>
      <c r="G5" s="8">
        <f>COUNTIFS('05_OBLIGATION_GRAPH'!$F$5:$F$531,A5,'05_OBLIGATION_GRAPH'!$H$5:$H$531,"NEEDS ASSESSMENT*")</f>
        <v/>
      </c>
      <c r="H5" s="8">
        <f>COUNTIFS('05_OBLIGATION_GRAPH'!$F$5:$F$2000,A5,'05_OBLIGATION_GRAPH'!$H$5:$H$2000,"REQUIRED*")+COUNTIFS('05_OBLIGATION_GRAPH'!$F$5:$F$2000,A5,'05_OBLIGATION_GRAPH'!$H$5:$H$2000,"SHARED*")</f>
        <v/>
      </c>
      <c r="I5" s="8">
        <f>COUNTIFS('05_OBLIGATION_GRAPH'!$F$5:$F$2000,A5,'05_OBLIGATION_GRAPH'!$R$5:$R$2000,"COVERED*")</f>
        <v/>
      </c>
      <c r="J5" s="8">
        <f>MAX(0,H5-I5)</f>
        <v/>
      </c>
      <c r="K5" s="46">
        <f>IF(G5&gt;0,"Needs assessment",IF(J5&gt;0,"Blocked",IF(H5=0,"Not triggered",IF(COUNTIFS('05_OBLIGATION_GRAPH'!$F$5:$F$2000,A5,'05_OBLIGATION_GRAPH'!$M$5:$M$2000,"Blocked")&gt;0,"Blocked",IF(COUNTIFS('05_OBLIGATION_GRAPH'!$F$5:$F$2000,A5,'05_OBLIGATION_GRAPH'!$M$5:$M$2000,"Not started")+COUNTIFS('05_OBLIGATION_GRAPH'!$F$5:$F$2000,A5,'05_OBLIGATION_GRAPH'!$M$5:$M$2000,"In progress")&gt;0,"In progress","Review ready")))))</f>
        <v/>
      </c>
      <c r="L5" s="46" t="inlineStr">
        <is>
          <t>AZComply_AI_System_Classification_Decision_Workbook_UPDATED_2026-09-04.xlsx</t>
        </is>
      </c>
      <c r="M5" s="46" t="n"/>
      <c r="N5" s="46" t="n"/>
      <c r="O5" s="46" t="n"/>
    </row>
    <row r="6">
      <c r="A6" t="inlineStr">
        <is>
          <t>AZC-A5</t>
        </is>
      </c>
      <c r="B6" t="inlineStr">
        <is>
          <t>Article 5 Prohibited Practices</t>
        </is>
      </c>
      <c r="C6" t="inlineStr">
        <is>
          <t>Active</t>
        </is>
      </c>
      <c r="D6" s="8">
        <f>COUNTIFS('05_OBLIGATION_GRAPH'!$F$5:$F$531,A6,'05_OBLIGATION_GRAPH'!$H$5:$H$531,"REQUIRED*")</f>
        <v/>
      </c>
      <c r="E6" s="8">
        <f>COUNTIFS('05_OBLIGATION_GRAPH'!$F$5:$F$531,A6,'05_OBLIGATION_GRAPH'!$H$5:$H$531,"SHARED*")</f>
        <v/>
      </c>
      <c r="F6" s="8">
        <f>COUNTIFS('05_OBLIGATION_GRAPH'!$F$5:$F$531,A6,'05_OBLIGATION_GRAPH'!$H$5:$H$531,"SCREEN / HANDOFF*")+COUNTIFS('05_OBLIGATION_GRAPH'!$F$5:$F$531,A6,'05_OBLIGATION_GRAPH'!$H$5:$H$531,"CONDITIONAL*")</f>
        <v/>
      </c>
      <c r="G6" s="8">
        <f>COUNTIFS('05_OBLIGATION_GRAPH'!$F$5:$F$531,A6,'05_OBLIGATION_GRAPH'!$H$5:$H$531,"NEEDS ASSESSMENT*")</f>
        <v/>
      </c>
      <c r="H6" s="8">
        <f>COUNTIFS('05_OBLIGATION_GRAPH'!$F$5:$F$2000,A6,'05_OBLIGATION_GRAPH'!$H$5:$H$2000,"REQUIRED*")+COUNTIFS('05_OBLIGATION_GRAPH'!$F$5:$F$2000,A6,'05_OBLIGATION_GRAPH'!$H$5:$H$2000,"SHARED*")</f>
        <v/>
      </c>
      <c r="I6" s="8">
        <f>COUNTIFS('05_OBLIGATION_GRAPH'!$F$5:$F$2000,A6,'05_OBLIGATION_GRAPH'!$R$5:$R$2000,"COVERED*")</f>
        <v/>
      </c>
      <c r="J6" s="8">
        <f>MAX(0,H6-I6)</f>
        <v/>
      </c>
      <c r="K6" s="46">
        <f>IF(G6&gt;0,"Needs assessment",IF(J6&gt;0,"Blocked",IF(H6=0,"Not triggered",IF(COUNTIFS('05_OBLIGATION_GRAPH'!$F$5:$F$2000,A6,'05_OBLIGATION_GRAPH'!$M$5:$M$2000,"Blocked")&gt;0,"Blocked",IF(COUNTIFS('05_OBLIGATION_GRAPH'!$F$5:$F$2000,A6,'05_OBLIGATION_GRAPH'!$M$5:$M$2000,"Not started")+COUNTIFS('05_OBLIGATION_GRAPH'!$F$5:$F$2000,A6,'05_OBLIGATION_GRAPH'!$M$5:$M$2000,"In progress")&gt;0,"In progress","Review ready")))))</f>
        <v/>
      </c>
      <c r="L6" s="46" t="inlineStr">
        <is>
          <t>AZComply_Article5_Prohibited_Practices_Control_Workbook_2026-09-04.xlsx</t>
        </is>
      </c>
      <c r="M6" s="46" t="n"/>
      <c r="N6" s="46" t="n"/>
      <c r="O6" s="46" t="n"/>
    </row>
    <row r="7">
      <c r="A7" t="inlineStr">
        <is>
          <t>AZC-TRANS</t>
        </is>
      </c>
      <c r="B7" t="inlineStr">
        <is>
          <t>Transparency &amp; Information</t>
        </is>
      </c>
      <c r="C7" t="inlineStr">
        <is>
          <t>Active</t>
        </is>
      </c>
      <c r="D7" s="8">
        <f>COUNTIFS('05_OBLIGATION_GRAPH'!$F$5:$F$531,A7,'05_OBLIGATION_GRAPH'!$H$5:$H$531,"REQUIRED*")</f>
        <v/>
      </c>
      <c r="E7" s="8">
        <f>COUNTIFS('05_OBLIGATION_GRAPH'!$F$5:$F$531,A7,'05_OBLIGATION_GRAPH'!$H$5:$H$531,"SHARED*")</f>
        <v/>
      </c>
      <c r="F7" s="8">
        <f>COUNTIFS('05_OBLIGATION_GRAPH'!$F$5:$F$531,A7,'05_OBLIGATION_GRAPH'!$H$5:$H$531,"SCREEN / HANDOFF*")+COUNTIFS('05_OBLIGATION_GRAPH'!$F$5:$F$531,A7,'05_OBLIGATION_GRAPH'!$H$5:$H$531,"CONDITIONAL*")</f>
        <v/>
      </c>
      <c r="G7" s="8">
        <f>COUNTIFS('05_OBLIGATION_GRAPH'!$F$5:$F$531,A7,'05_OBLIGATION_GRAPH'!$H$5:$H$531,"NEEDS ASSESSMENT*")</f>
        <v/>
      </c>
      <c r="H7" s="8">
        <f>COUNTIFS('05_OBLIGATION_GRAPH'!$F$5:$F$2000,A7,'05_OBLIGATION_GRAPH'!$H$5:$H$2000,"REQUIRED*")+COUNTIFS('05_OBLIGATION_GRAPH'!$F$5:$F$2000,A7,'05_OBLIGATION_GRAPH'!$H$5:$H$2000,"SHARED*")</f>
        <v/>
      </c>
      <c r="I7" s="8">
        <f>COUNTIFS('05_OBLIGATION_GRAPH'!$F$5:$F$2000,A7,'05_OBLIGATION_GRAPH'!$R$5:$R$2000,"COVERED*")</f>
        <v/>
      </c>
      <c r="J7" s="8">
        <f>MAX(0,H7-I7)</f>
        <v/>
      </c>
      <c r="K7" s="46">
        <f>IF(G7&gt;0,"Needs assessment",IF(J7&gt;0,"Blocked",IF(H7=0,"Not triggered",IF(COUNTIFS('05_OBLIGATION_GRAPH'!$F$5:$F$2000,A7,'05_OBLIGATION_GRAPH'!$M$5:$M$2000,"Blocked")&gt;0,"Blocked",IF(COUNTIFS('05_OBLIGATION_GRAPH'!$F$5:$F$2000,A7,'05_OBLIGATION_GRAPH'!$M$5:$M$2000,"Not started")+COUNTIFS('05_OBLIGATION_GRAPH'!$F$5:$F$2000,A7,'05_OBLIGATION_GRAPH'!$M$5:$M$2000,"In progress")&gt;0,"In progress","Review ready")))))</f>
        <v/>
      </c>
      <c r="L7" s="46" t="inlineStr">
        <is>
          <t>AZComply_Transparency_Information_Control_Workbook_2026-09-05.xlsx</t>
        </is>
      </c>
      <c r="M7" s="46" t="n"/>
      <c r="N7" s="46" t="n"/>
      <c r="O7" s="46" t="n"/>
    </row>
    <row r="8">
      <c r="A8" t="inlineStr">
        <is>
          <t>AZC-DEP</t>
        </is>
      </c>
      <c r="B8" t="inlineStr">
        <is>
          <t>Deployer Obligations</t>
        </is>
      </c>
      <c r="C8" t="inlineStr">
        <is>
          <t>Active</t>
        </is>
      </c>
      <c r="D8" s="8">
        <f>COUNTIFS('05_OBLIGATION_GRAPH'!$F$5:$F$531,A8,'05_OBLIGATION_GRAPH'!$H$5:$H$531,"REQUIRED*")</f>
        <v/>
      </c>
      <c r="E8" s="8">
        <f>COUNTIFS('05_OBLIGATION_GRAPH'!$F$5:$F$531,A8,'05_OBLIGATION_GRAPH'!$H$5:$H$531,"SHARED*")</f>
        <v/>
      </c>
      <c r="F8" s="8">
        <f>COUNTIFS('05_OBLIGATION_GRAPH'!$F$5:$F$531,A8,'05_OBLIGATION_GRAPH'!$H$5:$H$531,"SCREEN / HANDOFF*")+COUNTIFS('05_OBLIGATION_GRAPH'!$F$5:$F$531,A8,'05_OBLIGATION_GRAPH'!$H$5:$H$531,"CONDITIONAL*")</f>
        <v/>
      </c>
      <c r="G8" s="8">
        <f>COUNTIFS('05_OBLIGATION_GRAPH'!$F$5:$F$531,A8,'05_OBLIGATION_GRAPH'!$H$5:$H$531,"NEEDS ASSESSMENT*")</f>
        <v/>
      </c>
      <c r="H8" s="8">
        <f>COUNTIFS('05_OBLIGATION_GRAPH'!$F$5:$F$2000,A8,'05_OBLIGATION_GRAPH'!$H$5:$H$2000,"REQUIRED*")+COUNTIFS('05_OBLIGATION_GRAPH'!$F$5:$F$2000,A8,'05_OBLIGATION_GRAPH'!$H$5:$H$2000,"SHARED*")</f>
        <v/>
      </c>
      <c r="I8" s="8">
        <f>COUNTIFS('05_OBLIGATION_GRAPH'!$F$5:$F$2000,A8,'05_OBLIGATION_GRAPH'!$R$5:$R$2000,"COVERED*")</f>
        <v/>
      </c>
      <c r="J8" s="8">
        <f>MAX(0,H8-I8)</f>
        <v/>
      </c>
      <c r="K8" s="46">
        <f>IF(G8&gt;0,"Needs assessment",IF(J8&gt;0,"Blocked",IF(H8=0,"Not triggered",IF(COUNTIFS('05_OBLIGATION_GRAPH'!$F$5:$F$2000,A8,'05_OBLIGATION_GRAPH'!$M$5:$M$2000,"Blocked")&gt;0,"Blocked",IF(COUNTIFS('05_OBLIGATION_GRAPH'!$F$5:$F$2000,A8,'05_OBLIGATION_GRAPH'!$M$5:$M$2000,"Not started")+COUNTIFS('05_OBLIGATION_GRAPH'!$F$5:$F$2000,A8,'05_OBLIGATION_GRAPH'!$M$5:$M$2000,"In progress")&gt;0,"In progress","Review ready")))))</f>
        <v/>
      </c>
      <c r="L8" s="46" t="inlineStr">
        <is>
          <t>AZComply_Deployer_Obligations_Control_Workbook_2026-09-04.xlsx</t>
        </is>
      </c>
      <c r="M8" s="46" t="n"/>
      <c r="N8" s="46" t="n"/>
      <c r="O8" s="46" t="n"/>
    </row>
    <row r="9">
      <c r="A9" t="inlineStr">
        <is>
          <t>AZC-HO</t>
        </is>
      </c>
      <c r="B9" t="inlineStr">
        <is>
          <t>Human Oversight</t>
        </is>
      </c>
      <c r="C9" t="inlineStr">
        <is>
          <t>Active</t>
        </is>
      </c>
      <c r="D9" s="8">
        <f>COUNTIFS('05_OBLIGATION_GRAPH'!$F$5:$F$531,A9,'05_OBLIGATION_GRAPH'!$H$5:$H$531,"REQUIRED*")</f>
        <v/>
      </c>
      <c r="E9" s="8">
        <f>COUNTIFS('05_OBLIGATION_GRAPH'!$F$5:$F$531,A9,'05_OBLIGATION_GRAPH'!$H$5:$H$531,"SHARED*")</f>
        <v/>
      </c>
      <c r="F9" s="8">
        <f>COUNTIFS('05_OBLIGATION_GRAPH'!$F$5:$F$531,A9,'05_OBLIGATION_GRAPH'!$H$5:$H$531,"SCREEN / HANDOFF*")+COUNTIFS('05_OBLIGATION_GRAPH'!$F$5:$F$531,A9,'05_OBLIGATION_GRAPH'!$H$5:$H$531,"CONDITIONAL*")</f>
        <v/>
      </c>
      <c r="G9" s="8">
        <f>COUNTIFS('05_OBLIGATION_GRAPH'!$F$5:$F$531,A9,'05_OBLIGATION_GRAPH'!$H$5:$H$531,"NEEDS ASSESSMENT*")</f>
        <v/>
      </c>
      <c r="H9" s="8">
        <f>COUNTIFS('05_OBLIGATION_GRAPH'!$F$5:$F$2000,A9,'05_OBLIGATION_GRAPH'!$H$5:$H$2000,"REQUIRED*")+COUNTIFS('05_OBLIGATION_GRAPH'!$F$5:$F$2000,A9,'05_OBLIGATION_GRAPH'!$H$5:$H$2000,"SHARED*")</f>
        <v/>
      </c>
      <c r="I9" s="8">
        <f>COUNTIFS('05_OBLIGATION_GRAPH'!$F$5:$F$2000,A9,'05_OBLIGATION_GRAPH'!$R$5:$R$2000,"COVERED*")</f>
        <v/>
      </c>
      <c r="J9" s="8">
        <f>MAX(0,H9-I9)</f>
        <v/>
      </c>
      <c r="K9" s="46">
        <f>IF(G9&gt;0,"Needs assessment",IF(J9&gt;0,"Blocked",IF(H9=0,"Not triggered",IF(COUNTIFS('05_OBLIGATION_GRAPH'!$F$5:$F$2000,A9,'05_OBLIGATION_GRAPH'!$M$5:$M$2000,"Blocked")&gt;0,"Blocked",IF(COUNTIFS('05_OBLIGATION_GRAPH'!$F$5:$F$2000,A9,'05_OBLIGATION_GRAPH'!$M$5:$M$2000,"Not started")+COUNTIFS('05_OBLIGATION_GRAPH'!$F$5:$F$2000,A9,'05_OBLIGATION_GRAPH'!$M$5:$M$2000,"In progress")&gt;0,"In progress","Review ready")))))</f>
        <v/>
      </c>
      <c r="L9" s="46" t="inlineStr">
        <is>
          <t>AZComply_Human_Oversight_Control_Workbook_2026-09-04.xlsx</t>
        </is>
      </c>
      <c r="M9" s="46" t="n"/>
      <c r="N9" s="46" t="n"/>
      <c r="O9" s="46" t="n"/>
    </row>
    <row r="10">
      <c r="A10" t="inlineStr">
        <is>
          <t>AZC-RISK</t>
        </is>
      </c>
      <c r="B10" t="inlineStr">
        <is>
          <t>Risk Management System</t>
        </is>
      </c>
      <c r="C10" t="inlineStr">
        <is>
          <t>Active</t>
        </is>
      </c>
      <c r="D10" s="8">
        <f>COUNTIFS('05_OBLIGATION_GRAPH'!$F$5:$F$531,A10,'05_OBLIGATION_GRAPH'!$H$5:$H$531,"REQUIRED*")</f>
        <v/>
      </c>
      <c r="E10" s="8">
        <f>COUNTIFS('05_OBLIGATION_GRAPH'!$F$5:$F$531,A10,'05_OBLIGATION_GRAPH'!$H$5:$H$531,"SHARED*")</f>
        <v/>
      </c>
      <c r="F10" s="8">
        <f>COUNTIFS('05_OBLIGATION_GRAPH'!$F$5:$F$531,A10,'05_OBLIGATION_GRAPH'!$H$5:$H$531,"SCREEN / HANDOFF*")+COUNTIFS('05_OBLIGATION_GRAPH'!$F$5:$F$531,A10,'05_OBLIGATION_GRAPH'!$H$5:$H$531,"CONDITIONAL*")</f>
        <v/>
      </c>
      <c r="G10" s="8">
        <f>COUNTIFS('05_OBLIGATION_GRAPH'!$F$5:$F$531,A10,'05_OBLIGATION_GRAPH'!$H$5:$H$531,"NEEDS ASSESSMENT*")</f>
        <v/>
      </c>
      <c r="H10" s="8">
        <f>COUNTIFS('05_OBLIGATION_GRAPH'!$F$5:$F$2000,A10,'05_OBLIGATION_GRAPH'!$H$5:$H$2000,"REQUIRED*")+COUNTIFS('05_OBLIGATION_GRAPH'!$F$5:$F$2000,A10,'05_OBLIGATION_GRAPH'!$H$5:$H$2000,"SHARED*")</f>
        <v/>
      </c>
      <c r="I10" s="8">
        <f>COUNTIFS('05_OBLIGATION_GRAPH'!$F$5:$F$2000,A10,'05_OBLIGATION_GRAPH'!$R$5:$R$2000,"COVERED*")</f>
        <v/>
      </c>
      <c r="J10" s="8">
        <f>MAX(0,H10-I10)</f>
        <v/>
      </c>
      <c r="K10" s="46">
        <f>IF(G10&gt;0,"Needs assessment",IF(J10&gt;0,"Blocked",IF(H10=0,"Not triggered",IF(COUNTIFS('05_OBLIGATION_GRAPH'!$F$5:$F$2000,A10,'05_OBLIGATION_GRAPH'!$M$5:$M$2000,"Blocked")&gt;0,"Blocked",IF(COUNTIFS('05_OBLIGATION_GRAPH'!$F$5:$F$2000,A10,'05_OBLIGATION_GRAPH'!$M$5:$M$2000,"Not started")+COUNTIFS('05_OBLIGATION_GRAPH'!$F$5:$F$2000,A10,'05_OBLIGATION_GRAPH'!$M$5:$M$2000,"In progress")&gt;0,"In progress","Review ready")))))</f>
        <v/>
      </c>
      <c r="L10" s="46" t="inlineStr">
        <is>
          <t>AZComply_Risk_Management_System_Control_Workbook_2026-09-04.xlsx</t>
        </is>
      </c>
      <c r="M10" s="46" t="n"/>
      <c r="N10" s="46" t="n"/>
      <c r="O10" s="46" t="n"/>
    </row>
    <row r="11">
      <c r="A11" t="inlineStr">
        <is>
          <t>AZC-DATA</t>
        </is>
      </c>
      <c r="B11" t="inlineStr">
        <is>
          <t>Data Governance</t>
        </is>
      </c>
      <c r="C11" t="inlineStr">
        <is>
          <t>Active</t>
        </is>
      </c>
      <c r="D11" s="8">
        <f>COUNTIFS('05_OBLIGATION_GRAPH'!$F$5:$F$531,A11,'05_OBLIGATION_GRAPH'!$H$5:$H$531,"REQUIRED*")</f>
        <v/>
      </c>
      <c r="E11" s="8">
        <f>COUNTIFS('05_OBLIGATION_GRAPH'!$F$5:$F$531,A11,'05_OBLIGATION_GRAPH'!$H$5:$H$531,"SHARED*")</f>
        <v/>
      </c>
      <c r="F11" s="8">
        <f>COUNTIFS('05_OBLIGATION_GRAPH'!$F$5:$F$531,A11,'05_OBLIGATION_GRAPH'!$H$5:$H$531,"SCREEN / HANDOFF*")+COUNTIFS('05_OBLIGATION_GRAPH'!$F$5:$F$531,A11,'05_OBLIGATION_GRAPH'!$H$5:$H$531,"CONDITIONAL*")</f>
        <v/>
      </c>
      <c r="G11" s="8">
        <f>COUNTIFS('05_OBLIGATION_GRAPH'!$F$5:$F$531,A11,'05_OBLIGATION_GRAPH'!$H$5:$H$531,"NEEDS ASSESSMENT*")</f>
        <v/>
      </c>
      <c r="H11" s="8">
        <f>COUNTIFS('05_OBLIGATION_GRAPH'!$F$5:$F$2000,A11,'05_OBLIGATION_GRAPH'!$H$5:$H$2000,"REQUIRED*")+COUNTIFS('05_OBLIGATION_GRAPH'!$F$5:$F$2000,A11,'05_OBLIGATION_GRAPH'!$H$5:$H$2000,"SHARED*")</f>
        <v/>
      </c>
      <c r="I11" s="8">
        <f>COUNTIFS('05_OBLIGATION_GRAPH'!$F$5:$F$2000,A11,'05_OBLIGATION_GRAPH'!$R$5:$R$2000,"COVERED*")</f>
        <v/>
      </c>
      <c r="J11" s="8">
        <f>MAX(0,H11-I11)</f>
        <v/>
      </c>
      <c r="K11" s="46">
        <f>IF(G11&gt;0,"Needs assessment",IF(J11&gt;0,"Blocked",IF(H11=0,"Not triggered",IF(COUNTIFS('05_OBLIGATION_GRAPH'!$F$5:$F$2000,A11,'05_OBLIGATION_GRAPH'!$M$5:$M$2000,"Blocked")&gt;0,"Blocked",IF(COUNTIFS('05_OBLIGATION_GRAPH'!$F$5:$F$2000,A11,'05_OBLIGATION_GRAPH'!$M$5:$M$2000,"Not started")+COUNTIFS('05_OBLIGATION_GRAPH'!$F$5:$F$2000,A11,'05_OBLIGATION_GRAPH'!$M$5:$M$2000,"In progress")&gt;0,"In progress","Review ready")))))</f>
        <v/>
      </c>
      <c r="L11" s="46" t="inlineStr">
        <is>
          <t>AZComply_Data_Governance_Control_Workbook_2026-09-04.xlsx</t>
        </is>
      </c>
      <c r="M11" s="46" t="n"/>
      <c r="N11" s="46" t="n"/>
      <c r="O11" s="46" t="n"/>
    </row>
    <row r="12">
      <c r="A12" t="inlineStr">
        <is>
          <t>AZC-TECH</t>
        </is>
      </c>
      <c r="B12" t="inlineStr">
        <is>
          <t>Technical Documentation</t>
        </is>
      </c>
      <c r="C12" t="inlineStr">
        <is>
          <t>Active</t>
        </is>
      </c>
      <c r="D12" s="8">
        <f>COUNTIFS('05_OBLIGATION_GRAPH'!$F$5:$F$531,A12,'05_OBLIGATION_GRAPH'!$H$5:$H$531,"REQUIRED*")</f>
        <v/>
      </c>
      <c r="E12" s="8">
        <f>COUNTIFS('05_OBLIGATION_GRAPH'!$F$5:$F$531,A12,'05_OBLIGATION_GRAPH'!$H$5:$H$531,"SHARED*")</f>
        <v/>
      </c>
      <c r="F12" s="8">
        <f>COUNTIFS('05_OBLIGATION_GRAPH'!$F$5:$F$531,A12,'05_OBLIGATION_GRAPH'!$H$5:$H$531,"SCREEN / HANDOFF*")+COUNTIFS('05_OBLIGATION_GRAPH'!$F$5:$F$531,A12,'05_OBLIGATION_GRAPH'!$H$5:$H$531,"CONDITIONAL*")</f>
        <v/>
      </c>
      <c r="G12" s="8">
        <f>COUNTIFS('05_OBLIGATION_GRAPH'!$F$5:$F$531,A12,'05_OBLIGATION_GRAPH'!$H$5:$H$531,"NEEDS ASSESSMENT*")</f>
        <v/>
      </c>
      <c r="H12" s="8">
        <f>COUNTIFS('05_OBLIGATION_GRAPH'!$F$5:$F$2000,A12,'05_OBLIGATION_GRAPH'!$H$5:$H$2000,"REQUIRED*")+COUNTIFS('05_OBLIGATION_GRAPH'!$F$5:$F$2000,A12,'05_OBLIGATION_GRAPH'!$H$5:$H$2000,"SHARED*")</f>
        <v/>
      </c>
      <c r="I12" s="8">
        <f>COUNTIFS('05_OBLIGATION_GRAPH'!$F$5:$F$2000,A12,'05_OBLIGATION_GRAPH'!$R$5:$R$2000,"COVERED*")</f>
        <v/>
      </c>
      <c r="J12" s="8">
        <f>MAX(0,H12-I12)</f>
        <v/>
      </c>
      <c r="K12" s="46">
        <f>IF(G12&gt;0,"Needs assessment",IF(J12&gt;0,"Blocked",IF(H12=0,"Not triggered",IF(COUNTIFS('05_OBLIGATION_GRAPH'!$F$5:$F$2000,A12,'05_OBLIGATION_GRAPH'!$M$5:$M$2000,"Blocked")&gt;0,"Blocked",IF(COUNTIFS('05_OBLIGATION_GRAPH'!$F$5:$F$2000,A12,'05_OBLIGATION_GRAPH'!$M$5:$M$2000,"Not started")+COUNTIFS('05_OBLIGATION_GRAPH'!$F$5:$F$2000,A12,'05_OBLIGATION_GRAPH'!$M$5:$M$2000,"In progress")&gt;0,"In progress","Review ready")))))</f>
        <v/>
      </c>
      <c r="L12" s="46" t="inlineStr">
        <is>
          <t>AZComply_Technical_Documentation_Control_Workbook_2026-09-04.xlsx</t>
        </is>
      </c>
      <c r="M12" s="46" t="n"/>
      <c r="N12" s="46" t="n"/>
      <c r="O12" s="46" t="n"/>
    </row>
    <row r="13">
      <c r="A13" t="inlineStr">
        <is>
          <t>AZC-QMS</t>
        </is>
      </c>
      <c r="B13" t="inlineStr">
        <is>
          <t>Quality Management System</t>
        </is>
      </c>
      <c r="C13" t="inlineStr">
        <is>
          <t>Active</t>
        </is>
      </c>
      <c r="D13" s="8">
        <f>COUNTIFS('05_OBLIGATION_GRAPH'!$F$5:$F$531,A13,'05_OBLIGATION_GRAPH'!$H$5:$H$531,"REQUIRED*")</f>
        <v/>
      </c>
      <c r="E13" s="8">
        <f>COUNTIFS('05_OBLIGATION_GRAPH'!$F$5:$F$531,A13,'05_OBLIGATION_GRAPH'!$H$5:$H$531,"SHARED*")</f>
        <v/>
      </c>
      <c r="F13" s="8">
        <f>COUNTIFS('05_OBLIGATION_GRAPH'!$F$5:$F$531,A13,'05_OBLIGATION_GRAPH'!$H$5:$H$531,"SCREEN / HANDOFF*")+COUNTIFS('05_OBLIGATION_GRAPH'!$F$5:$F$531,A13,'05_OBLIGATION_GRAPH'!$H$5:$H$531,"CONDITIONAL*")</f>
        <v/>
      </c>
      <c r="G13" s="8">
        <f>COUNTIFS('05_OBLIGATION_GRAPH'!$F$5:$F$531,A13,'05_OBLIGATION_GRAPH'!$H$5:$H$531,"NEEDS ASSESSMENT*")</f>
        <v/>
      </c>
      <c r="H13" s="8">
        <f>COUNTIFS('05_OBLIGATION_GRAPH'!$F$5:$F$2000,A13,'05_OBLIGATION_GRAPH'!$H$5:$H$2000,"REQUIRED*")+COUNTIFS('05_OBLIGATION_GRAPH'!$F$5:$F$2000,A13,'05_OBLIGATION_GRAPH'!$H$5:$H$2000,"SHARED*")</f>
        <v/>
      </c>
      <c r="I13" s="8">
        <f>COUNTIFS('05_OBLIGATION_GRAPH'!$F$5:$F$2000,A13,'05_OBLIGATION_GRAPH'!$R$5:$R$2000,"COVERED*")</f>
        <v/>
      </c>
      <c r="J13" s="8">
        <f>MAX(0,H13-I13)</f>
        <v/>
      </c>
      <c r="K13" s="46">
        <f>IF(G13&gt;0,"Needs assessment",IF(J13&gt;0,"Blocked",IF(H13=0,"Not triggered",IF(COUNTIFS('05_OBLIGATION_GRAPH'!$F$5:$F$2000,A13,'05_OBLIGATION_GRAPH'!$M$5:$M$2000,"Blocked")&gt;0,"Blocked",IF(COUNTIFS('05_OBLIGATION_GRAPH'!$F$5:$F$2000,A13,'05_OBLIGATION_GRAPH'!$M$5:$M$2000,"Not started")+COUNTIFS('05_OBLIGATION_GRAPH'!$F$5:$F$2000,A13,'05_OBLIGATION_GRAPH'!$M$5:$M$2000,"In progress")&gt;0,"In progress","Review ready")))))</f>
        <v/>
      </c>
      <c r="L13" s="46" t="inlineStr">
        <is>
          <t>AZComply_Quality_Management_System_Control_Workbook_2026-09-04.xlsx</t>
        </is>
      </c>
      <c r="M13" s="46" t="n"/>
      <c r="N13" s="46" t="n"/>
      <c r="O13" s="46" t="n"/>
    </row>
    <row r="14">
      <c r="A14" t="inlineStr">
        <is>
          <t>AZC-ARS</t>
        </is>
      </c>
      <c r="B14" t="inlineStr">
        <is>
          <t>Accuracy, Robustness &amp; Cybersecurity</t>
        </is>
      </c>
      <c r="C14" t="inlineStr">
        <is>
          <t>Active</t>
        </is>
      </c>
      <c r="D14" s="8">
        <f>COUNTIFS('05_OBLIGATION_GRAPH'!$F$5:$F$531,A14,'05_OBLIGATION_GRAPH'!$H$5:$H$531,"REQUIRED*")</f>
        <v/>
      </c>
      <c r="E14" s="8">
        <f>COUNTIFS('05_OBLIGATION_GRAPH'!$F$5:$F$531,A14,'05_OBLIGATION_GRAPH'!$H$5:$H$531,"SHARED*")</f>
        <v/>
      </c>
      <c r="F14" s="8">
        <f>COUNTIFS('05_OBLIGATION_GRAPH'!$F$5:$F$531,A14,'05_OBLIGATION_GRAPH'!$H$5:$H$531,"SCREEN / HANDOFF*")+COUNTIFS('05_OBLIGATION_GRAPH'!$F$5:$F$531,A14,'05_OBLIGATION_GRAPH'!$H$5:$H$531,"CONDITIONAL*")</f>
        <v/>
      </c>
      <c r="G14" s="8">
        <f>COUNTIFS('05_OBLIGATION_GRAPH'!$F$5:$F$531,A14,'05_OBLIGATION_GRAPH'!$H$5:$H$531,"NEEDS ASSESSMENT*")</f>
        <v/>
      </c>
      <c r="H14" s="8">
        <f>COUNTIFS('05_OBLIGATION_GRAPH'!$F$5:$F$2000,A14,'05_OBLIGATION_GRAPH'!$H$5:$H$2000,"REQUIRED*")+COUNTIFS('05_OBLIGATION_GRAPH'!$F$5:$F$2000,A14,'05_OBLIGATION_GRAPH'!$H$5:$H$2000,"SHARED*")</f>
        <v/>
      </c>
      <c r="I14" s="8">
        <f>COUNTIFS('05_OBLIGATION_GRAPH'!$F$5:$F$2000,A14,'05_OBLIGATION_GRAPH'!$R$5:$R$2000,"COVERED*")</f>
        <v/>
      </c>
      <c r="J14" s="8">
        <f>MAX(0,H14-I14)</f>
        <v/>
      </c>
      <c r="K14" s="46">
        <f>IF(G14&gt;0,"Needs assessment",IF(J14&gt;0,"Blocked",IF(H14=0,"Not triggered",IF(COUNTIFS('05_OBLIGATION_GRAPH'!$F$5:$F$2000,A14,'05_OBLIGATION_GRAPH'!$M$5:$M$2000,"Blocked")&gt;0,"Blocked",IF(COUNTIFS('05_OBLIGATION_GRAPH'!$F$5:$F$2000,A14,'05_OBLIGATION_GRAPH'!$M$5:$M$2000,"Not started")+COUNTIFS('05_OBLIGATION_GRAPH'!$F$5:$F$2000,A14,'05_OBLIGATION_GRAPH'!$M$5:$M$2000,"In progress")&gt;0,"In progress","Review ready")))))</f>
        <v/>
      </c>
      <c r="L14" s="46" t="inlineStr">
        <is>
          <t>AZComply_Accuracy_Robustness_Cybersecurity_Control_Workbook_2026-09-04.xlsx</t>
        </is>
      </c>
      <c r="M14" s="46" t="n"/>
      <c r="N14" s="46" t="n"/>
      <c r="O14" s="46" t="n"/>
    </row>
    <row r="15">
      <c r="A15" t="inlineStr">
        <is>
          <t>AZC-LOG</t>
        </is>
      </c>
      <c r="B15" t="inlineStr">
        <is>
          <t>Logging &amp; Record-Keeping</t>
        </is>
      </c>
      <c r="C15" t="inlineStr">
        <is>
          <t>Active</t>
        </is>
      </c>
      <c r="D15" s="8">
        <f>COUNTIFS('05_OBLIGATION_GRAPH'!$F$5:$F$531,A15,'05_OBLIGATION_GRAPH'!$H$5:$H$531,"REQUIRED*")</f>
        <v/>
      </c>
      <c r="E15" s="8">
        <f>COUNTIFS('05_OBLIGATION_GRAPH'!$F$5:$F$531,A15,'05_OBLIGATION_GRAPH'!$H$5:$H$531,"SHARED*")</f>
        <v/>
      </c>
      <c r="F15" s="8">
        <f>COUNTIFS('05_OBLIGATION_GRAPH'!$F$5:$F$531,A15,'05_OBLIGATION_GRAPH'!$H$5:$H$531,"SCREEN / HANDOFF*")+COUNTIFS('05_OBLIGATION_GRAPH'!$F$5:$F$531,A15,'05_OBLIGATION_GRAPH'!$H$5:$H$531,"CONDITIONAL*")</f>
        <v/>
      </c>
      <c r="G15" s="8">
        <f>COUNTIFS('05_OBLIGATION_GRAPH'!$F$5:$F$531,A15,'05_OBLIGATION_GRAPH'!$H$5:$H$531,"NEEDS ASSESSMENT*")</f>
        <v/>
      </c>
      <c r="H15" s="8">
        <f>COUNTIFS('05_OBLIGATION_GRAPH'!$F$5:$F$2000,A15,'05_OBLIGATION_GRAPH'!$H$5:$H$2000,"REQUIRED*")+COUNTIFS('05_OBLIGATION_GRAPH'!$F$5:$F$2000,A15,'05_OBLIGATION_GRAPH'!$H$5:$H$2000,"SHARED*")</f>
        <v/>
      </c>
      <c r="I15" s="8">
        <f>COUNTIFS('05_OBLIGATION_GRAPH'!$F$5:$F$2000,A15,'05_OBLIGATION_GRAPH'!$R$5:$R$2000,"COVERED*")</f>
        <v/>
      </c>
      <c r="J15" s="8">
        <f>MAX(0,H15-I15)</f>
        <v/>
      </c>
      <c r="K15" s="46">
        <f>IF(G15&gt;0,"Needs assessment",IF(J15&gt;0,"Blocked",IF(H15=0,"Not triggered",IF(COUNTIFS('05_OBLIGATION_GRAPH'!$F$5:$F$2000,A15,'05_OBLIGATION_GRAPH'!$M$5:$M$2000,"Blocked")&gt;0,"Blocked",IF(COUNTIFS('05_OBLIGATION_GRAPH'!$F$5:$F$2000,A15,'05_OBLIGATION_GRAPH'!$M$5:$M$2000,"Not started")+COUNTIFS('05_OBLIGATION_GRAPH'!$F$5:$F$2000,A15,'05_OBLIGATION_GRAPH'!$M$5:$M$2000,"In progress")&gt;0,"In progress","Review ready")))))</f>
        <v/>
      </c>
      <c r="L15" s="46" t="inlineStr">
        <is>
          <t>AZComply_Logging_Record_Keeping_Control_Workbook_2026-09-05.xlsx</t>
        </is>
      </c>
      <c r="M15" s="46" t="n"/>
      <c r="N15" s="46" t="n"/>
      <c r="O15" s="46" t="n"/>
    </row>
    <row r="16">
      <c r="A16" t="inlineStr">
        <is>
          <t>AZC-TRAIN</t>
        </is>
      </c>
      <c r="B16" t="inlineStr">
        <is>
          <t>AI Literacy, Training &amp; Competence</t>
        </is>
      </c>
      <c r="C16" t="inlineStr">
        <is>
          <t>Active</t>
        </is>
      </c>
      <c r="D16" s="8">
        <f>COUNTIFS('05_OBLIGATION_GRAPH'!$F$5:$F$531,A16,'05_OBLIGATION_GRAPH'!$H$5:$H$531,"REQUIRED*")</f>
        <v/>
      </c>
      <c r="E16" s="8">
        <f>COUNTIFS('05_OBLIGATION_GRAPH'!$F$5:$F$531,A16,'05_OBLIGATION_GRAPH'!$H$5:$H$531,"SHARED*")</f>
        <v/>
      </c>
      <c r="F16" s="8">
        <f>COUNTIFS('05_OBLIGATION_GRAPH'!$F$5:$F$531,A16,'05_OBLIGATION_GRAPH'!$H$5:$H$531,"SCREEN / HANDOFF*")+COUNTIFS('05_OBLIGATION_GRAPH'!$F$5:$F$531,A16,'05_OBLIGATION_GRAPH'!$H$5:$H$531,"CONDITIONAL*")</f>
        <v/>
      </c>
      <c r="G16" s="8">
        <f>COUNTIFS('05_OBLIGATION_GRAPH'!$F$5:$F$531,A16,'05_OBLIGATION_GRAPH'!$H$5:$H$531,"NEEDS ASSESSMENT*")</f>
        <v/>
      </c>
      <c r="H16" s="8">
        <f>COUNTIFS('05_OBLIGATION_GRAPH'!$F$5:$F$2000,A16,'05_OBLIGATION_GRAPH'!$H$5:$H$2000,"REQUIRED*")+COUNTIFS('05_OBLIGATION_GRAPH'!$F$5:$F$2000,A16,'05_OBLIGATION_GRAPH'!$H$5:$H$2000,"SHARED*")</f>
        <v/>
      </c>
      <c r="I16" s="8">
        <f>COUNTIFS('05_OBLIGATION_GRAPH'!$F$5:$F$2000,A16,'05_OBLIGATION_GRAPH'!$R$5:$R$2000,"COVERED*")</f>
        <v/>
      </c>
      <c r="J16" s="8">
        <f>MAX(0,H16-I16)</f>
        <v/>
      </c>
      <c r="K16" s="46">
        <f>IF(G16&gt;0,"Needs assessment",IF(J16&gt;0,"Blocked",IF(H16=0,"Not triggered",IF(COUNTIFS('05_OBLIGATION_GRAPH'!$F$5:$F$2000,A16,'05_OBLIGATION_GRAPH'!$M$5:$M$2000,"Blocked")&gt;0,"Blocked",IF(COUNTIFS('05_OBLIGATION_GRAPH'!$F$5:$F$2000,A16,'05_OBLIGATION_GRAPH'!$M$5:$M$2000,"Not started")+COUNTIFS('05_OBLIGATION_GRAPH'!$F$5:$F$2000,A16,'05_OBLIGATION_GRAPH'!$M$5:$M$2000,"In progress")&gt;0,"In progress","Review ready")))))</f>
        <v/>
      </c>
      <c r="L16" s="46" t="inlineStr">
        <is>
          <t>AZComply_AI_Literacy_Training_Competence_Control_Workbook_2026-09-05.xlsx</t>
        </is>
      </c>
      <c r="M16" s="46" t="n"/>
      <c r="N16" s="46" t="n"/>
      <c r="O16" s="46" t="n"/>
    </row>
    <row r="17">
      <c r="A17" t="inlineStr">
        <is>
          <t>AZC-FRIA</t>
        </is>
      </c>
      <c r="B17" t="inlineStr">
        <is>
          <t>Fundamental Rights Impact Assessment</t>
        </is>
      </c>
      <c r="C17" t="inlineStr">
        <is>
          <t>Active</t>
        </is>
      </c>
      <c r="D17" s="8">
        <f>COUNTIFS('05_OBLIGATION_GRAPH'!$F$5:$F$531,A17,'05_OBLIGATION_GRAPH'!$H$5:$H$531,"REQUIRED*")</f>
        <v/>
      </c>
      <c r="E17" s="8">
        <f>COUNTIFS('05_OBLIGATION_GRAPH'!$F$5:$F$531,A17,'05_OBLIGATION_GRAPH'!$H$5:$H$531,"SHARED*")</f>
        <v/>
      </c>
      <c r="F17" s="8">
        <f>COUNTIFS('05_OBLIGATION_GRAPH'!$F$5:$F$531,A17,'05_OBLIGATION_GRAPH'!$H$5:$H$531,"SCREEN / HANDOFF*")+COUNTIFS('05_OBLIGATION_GRAPH'!$F$5:$F$531,A17,'05_OBLIGATION_GRAPH'!$H$5:$H$531,"CONDITIONAL*")</f>
        <v/>
      </c>
      <c r="G17" s="8">
        <f>COUNTIFS('05_OBLIGATION_GRAPH'!$F$5:$F$531,A17,'05_OBLIGATION_GRAPH'!$H$5:$H$531,"NEEDS ASSESSMENT*")</f>
        <v/>
      </c>
      <c r="H17" s="8">
        <f>COUNTIFS('05_OBLIGATION_GRAPH'!$F$5:$F$2000,A17,'05_OBLIGATION_GRAPH'!$H$5:$H$2000,"REQUIRED*")+COUNTIFS('05_OBLIGATION_GRAPH'!$F$5:$F$2000,A17,'05_OBLIGATION_GRAPH'!$H$5:$H$2000,"SHARED*")</f>
        <v/>
      </c>
      <c r="I17" s="8">
        <f>COUNTIFS('05_OBLIGATION_GRAPH'!$F$5:$F$2000,A17,'05_OBLIGATION_GRAPH'!$R$5:$R$2000,"COVERED*")</f>
        <v/>
      </c>
      <c r="J17" s="8">
        <f>MAX(0,H17-I17)</f>
        <v/>
      </c>
      <c r="K17" s="46">
        <f>IF(G17&gt;0,"Needs assessment",IF(J17&gt;0,"Blocked",IF(H17=0,"Not triggered",IF(COUNTIFS('05_OBLIGATION_GRAPH'!$F$5:$F$2000,A17,'05_OBLIGATION_GRAPH'!$M$5:$M$2000,"Blocked")&gt;0,"Blocked",IF(COUNTIFS('05_OBLIGATION_GRAPH'!$F$5:$F$2000,A17,'05_OBLIGATION_GRAPH'!$M$5:$M$2000,"Not started")+COUNTIFS('05_OBLIGATION_GRAPH'!$F$5:$F$2000,A17,'05_OBLIGATION_GRAPH'!$M$5:$M$2000,"In progress")&gt;0,"In progress","Review ready")))))</f>
        <v/>
      </c>
      <c r="L17" s="46" t="inlineStr">
        <is>
          <t>AZComply_Fundamental_Rights_Impact_Assessment_Control_Workbook_2026-09-05.xlsx</t>
        </is>
      </c>
      <c r="M17" s="46" t="n"/>
      <c r="N17" s="46" t="n"/>
      <c r="O17" s="46" t="n"/>
    </row>
    <row r="18">
      <c r="A18" t="inlineStr">
        <is>
          <t>AZC-REG</t>
        </is>
      </c>
      <c r="B18" t="inlineStr">
        <is>
          <t>EU AI Database Registration</t>
        </is>
      </c>
      <c r="C18" t="inlineStr">
        <is>
          <t>Active</t>
        </is>
      </c>
      <c r="D18" s="8">
        <f>COUNTIFS('05_OBLIGATION_GRAPH'!$F$5:$F$531,A18,'05_OBLIGATION_GRAPH'!$H$5:$H$531,"REQUIRED*")</f>
        <v/>
      </c>
      <c r="E18" s="8">
        <f>COUNTIFS('05_OBLIGATION_GRAPH'!$F$5:$F$531,A18,'05_OBLIGATION_GRAPH'!$H$5:$H$531,"SHARED*")</f>
        <v/>
      </c>
      <c r="F18" s="8">
        <f>COUNTIFS('05_OBLIGATION_GRAPH'!$F$5:$F$531,A18,'05_OBLIGATION_GRAPH'!$H$5:$H$531,"SCREEN / HANDOFF*")+COUNTIFS('05_OBLIGATION_GRAPH'!$F$5:$F$531,A18,'05_OBLIGATION_GRAPH'!$H$5:$H$531,"CONDITIONAL*")</f>
        <v/>
      </c>
      <c r="G18" s="8">
        <f>COUNTIFS('05_OBLIGATION_GRAPH'!$F$5:$F$531,A18,'05_OBLIGATION_GRAPH'!$H$5:$H$531,"NEEDS ASSESSMENT*")</f>
        <v/>
      </c>
      <c r="H18" s="8">
        <f>COUNTIFS('05_OBLIGATION_GRAPH'!$F$5:$F$2000,A18,'05_OBLIGATION_GRAPH'!$H$5:$H$2000,"REQUIRED*")+COUNTIFS('05_OBLIGATION_GRAPH'!$F$5:$F$2000,A18,'05_OBLIGATION_GRAPH'!$H$5:$H$2000,"SHARED*")</f>
        <v/>
      </c>
      <c r="I18" s="8">
        <f>COUNTIFS('05_OBLIGATION_GRAPH'!$F$5:$F$2000,A18,'05_OBLIGATION_GRAPH'!$R$5:$R$2000,"COVERED*")</f>
        <v/>
      </c>
      <c r="J18" s="8">
        <f>MAX(0,H18-I18)</f>
        <v/>
      </c>
      <c r="K18" s="46">
        <f>IF(G18&gt;0,"Needs assessment",IF(J18&gt;0,"Blocked",IF(H18=0,"Not triggered",IF(COUNTIFS('05_OBLIGATION_GRAPH'!$F$5:$F$2000,A18,'05_OBLIGATION_GRAPH'!$M$5:$M$2000,"Blocked")&gt;0,"Blocked",IF(COUNTIFS('05_OBLIGATION_GRAPH'!$F$5:$F$2000,A18,'05_OBLIGATION_GRAPH'!$M$5:$M$2000,"Not started")+COUNTIFS('05_OBLIGATION_GRAPH'!$F$5:$F$2000,A18,'05_OBLIGATION_GRAPH'!$M$5:$M$2000,"In progress")&gt;0,"In progress","Review ready")))))</f>
        <v/>
      </c>
      <c r="L18" s="46" t="inlineStr">
        <is>
          <t>AZComply_EU_AI_Database_Registration_Control_Workbook_2026-09-05.xlsx</t>
        </is>
      </c>
      <c r="M18" s="46" t="n"/>
      <c r="N18" s="46" t="n"/>
      <c r="O18" s="46" t="n"/>
    </row>
    <row r="19">
      <c r="A19" t="inlineStr">
        <is>
          <t>AZC-PMS</t>
        </is>
      </c>
      <c r="B19" t="inlineStr">
        <is>
          <t>Post-Market Monitoring</t>
        </is>
      </c>
      <c r="C19" t="inlineStr">
        <is>
          <t>Active</t>
        </is>
      </c>
      <c r="D19" s="8">
        <f>COUNTIFS('05_OBLIGATION_GRAPH'!$F$5:$F$531,A19,'05_OBLIGATION_GRAPH'!$H$5:$H$531,"REQUIRED*")</f>
        <v/>
      </c>
      <c r="E19" s="8">
        <f>COUNTIFS('05_OBLIGATION_GRAPH'!$F$5:$F$531,A19,'05_OBLIGATION_GRAPH'!$H$5:$H$531,"SHARED*")</f>
        <v/>
      </c>
      <c r="F19" s="8">
        <f>COUNTIFS('05_OBLIGATION_GRAPH'!$F$5:$F$531,A19,'05_OBLIGATION_GRAPH'!$H$5:$H$531,"SCREEN / HANDOFF*")+COUNTIFS('05_OBLIGATION_GRAPH'!$F$5:$F$531,A19,'05_OBLIGATION_GRAPH'!$H$5:$H$531,"CONDITIONAL*")</f>
        <v/>
      </c>
      <c r="G19" s="8">
        <f>COUNTIFS('05_OBLIGATION_GRAPH'!$F$5:$F$531,A19,'05_OBLIGATION_GRAPH'!$H$5:$H$531,"NEEDS ASSESSMENT*")</f>
        <v/>
      </c>
      <c r="H19" s="8">
        <f>COUNTIFS('05_OBLIGATION_GRAPH'!$F$5:$F$2000,A19,'05_OBLIGATION_GRAPH'!$H$5:$H$2000,"REQUIRED*")+COUNTIFS('05_OBLIGATION_GRAPH'!$F$5:$F$2000,A19,'05_OBLIGATION_GRAPH'!$H$5:$H$2000,"SHARED*")</f>
        <v/>
      </c>
      <c r="I19" s="8">
        <f>COUNTIFS('05_OBLIGATION_GRAPH'!$F$5:$F$2000,A19,'05_OBLIGATION_GRAPH'!$R$5:$R$2000,"COVERED*")</f>
        <v/>
      </c>
      <c r="J19" s="8">
        <f>MAX(0,H19-I19)</f>
        <v/>
      </c>
      <c r="K19" s="46">
        <f>IF(G19&gt;0,"Needs assessment",IF(J19&gt;0,"Blocked",IF(H19=0,"Not triggered",IF(COUNTIFS('05_OBLIGATION_GRAPH'!$F$5:$F$2000,A19,'05_OBLIGATION_GRAPH'!$M$5:$M$2000,"Blocked")&gt;0,"Blocked",IF(COUNTIFS('05_OBLIGATION_GRAPH'!$F$5:$F$2000,A19,'05_OBLIGATION_GRAPH'!$M$5:$M$2000,"Not started")+COUNTIFS('05_OBLIGATION_GRAPH'!$F$5:$F$2000,A19,'05_OBLIGATION_GRAPH'!$M$5:$M$2000,"In progress")&gt;0,"In progress","Review ready")))))</f>
        <v/>
      </c>
      <c r="L19" s="46" t="inlineStr">
        <is>
          <t>AZComply_Post_Market_Monitoring_Control_Workbook_2026-09-04.xlsx</t>
        </is>
      </c>
      <c r="M19" s="46" t="n"/>
      <c r="N19" s="46" t="n"/>
      <c r="O19" s="46" t="n"/>
    </row>
    <row r="20">
      <c r="A20" t="inlineStr">
        <is>
          <t>AZC-SUP</t>
        </is>
      </c>
      <c r="B20" t="inlineStr">
        <is>
          <t>AI Supply Chain &amp; Value Chain</t>
        </is>
      </c>
      <c r="C20" t="inlineStr">
        <is>
          <t>Active</t>
        </is>
      </c>
      <c r="D20" s="8">
        <f>COUNTIFS('05_OBLIGATION_GRAPH'!$F$5:$F$531,A20,'05_OBLIGATION_GRAPH'!$H$5:$H$531,"REQUIRED*")</f>
        <v/>
      </c>
      <c r="E20" s="8">
        <f>COUNTIFS('05_OBLIGATION_GRAPH'!$F$5:$F$531,A20,'05_OBLIGATION_GRAPH'!$H$5:$H$531,"SHARED*")</f>
        <v/>
      </c>
      <c r="F20" s="8">
        <f>COUNTIFS('05_OBLIGATION_GRAPH'!$F$5:$F$531,A20,'05_OBLIGATION_GRAPH'!$H$5:$H$531,"SCREEN / HANDOFF*")+COUNTIFS('05_OBLIGATION_GRAPH'!$F$5:$F$531,A20,'05_OBLIGATION_GRAPH'!$H$5:$H$531,"CONDITIONAL*")</f>
        <v/>
      </c>
      <c r="G20" s="8">
        <f>COUNTIFS('05_OBLIGATION_GRAPH'!$F$5:$F$531,A20,'05_OBLIGATION_GRAPH'!$H$5:$H$531,"NEEDS ASSESSMENT*")</f>
        <v/>
      </c>
      <c r="H20" s="8">
        <f>COUNTIFS('05_OBLIGATION_GRAPH'!$F$5:$F$2000,A20,'05_OBLIGATION_GRAPH'!$H$5:$H$2000,"REQUIRED*")+COUNTIFS('05_OBLIGATION_GRAPH'!$F$5:$F$2000,A20,'05_OBLIGATION_GRAPH'!$H$5:$H$2000,"SHARED*")</f>
        <v/>
      </c>
      <c r="I20" s="8">
        <f>COUNTIFS('05_OBLIGATION_GRAPH'!$F$5:$F$2000,A20,'05_OBLIGATION_GRAPH'!$R$5:$R$2000,"COVERED*")</f>
        <v/>
      </c>
      <c r="J20" s="8">
        <f>MAX(0,H20-I20)</f>
        <v/>
      </c>
      <c r="K20" s="46">
        <f>IF(G20&gt;0,"Needs assessment",IF(J20&gt;0,"Blocked",IF(H20=0,"Not triggered",IF(COUNTIFS('05_OBLIGATION_GRAPH'!$F$5:$F$2000,A20,'05_OBLIGATION_GRAPH'!$M$5:$M$2000,"Blocked")&gt;0,"Blocked",IF(COUNTIFS('05_OBLIGATION_GRAPH'!$F$5:$F$2000,A20,'05_OBLIGATION_GRAPH'!$M$5:$M$2000,"Not started")+COUNTIFS('05_OBLIGATION_GRAPH'!$F$5:$F$2000,A20,'05_OBLIGATION_GRAPH'!$M$5:$M$2000,"In progress")&gt;0,"In progress","Review ready")))))</f>
        <v/>
      </c>
      <c r="L20" s="46" t="inlineStr">
        <is>
          <t>AZComply_AI_Supply_Chain_Value_Chain_Control_Workbook_2026-09-05.xlsx</t>
        </is>
      </c>
      <c r="M20" s="46" t="n"/>
      <c r="N20" s="46" t="n"/>
      <c r="O20" s="46" t="n"/>
    </row>
    <row r="21">
      <c r="A21" t="inlineStr">
        <is>
          <t>AZC-GPAI</t>
        </is>
      </c>
      <c r="B21" t="inlineStr">
        <is>
          <t>GPAI Model Compliance</t>
        </is>
      </c>
      <c r="C21" t="inlineStr">
        <is>
          <t>Active</t>
        </is>
      </c>
      <c r="D21" s="8">
        <f>COUNTIFS('05_OBLIGATION_GRAPH'!$F$5:$F$531,A21,'05_OBLIGATION_GRAPH'!$H$5:$H$531,"REQUIRED*")</f>
        <v/>
      </c>
      <c r="E21" s="8">
        <f>COUNTIFS('05_OBLIGATION_GRAPH'!$F$5:$F$531,A21,'05_OBLIGATION_GRAPH'!$H$5:$H$531,"SHARED*")</f>
        <v/>
      </c>
      <c r="F21" s="8">
        <f>COUNTIFS('05_OBLIGATION_GRAPH'!$F$5:$F$531,A21,'05_OBLIGATION_GRAPH'!$H$5:$H$531,"SCREEN / HANDOFF*")+COUNTIFS('05_OBLIGATION_GRAPH'!$F$5:$F$531,A21,'05_OBLIGATION_GRAPH'!$H$5:$H$531,"CONDITIONAL*")</f>
        <v/>
      </c>
      <c r="G21" s="8">
        <f>COUNTIFS('05_OBLIGATION_GRAPH'!$F$5:$F$531,A21,'05_OBLIGATION_GRAPH'!$H$5:$H$531,"NEEDS ASSESSMENT*")</f>
        <v/>
      </c>
      <c r="H21" s="8">
        <f>COUNTIFS('05_OBLIGATION_GRAPH'!$F$5:$F$2000,A21,'05_OBLIGATION_GRAPH'!$H$5:$H$2000,"REQUIRED*")+COUNTIFS('05_OBLIGATION_GRAPH'!$F$5:$F$2000,A21,'05_OBLIGATION_GRAPH'!$H$5:$H$2000,"SHARED*")</f>
        <v/>
      </c>
      <c r="I21" s="8">
        <f>COUNTIFS('05_OBLIGATION_GRAPH'!$F$5:$F$2000,A21,'05_OBLIGATION_GRAPH'!$R$5:$R$2000,"COVERED*")</f>
        <v/>
      </c>
      <c r="J21" s="8">
        <f>MAX(0,H21-I21)</f>
        <v/>
      </c>
      <c r="K21" s="46">
        <f>IF(G21&gt;0,"Needs assessment",IF(J21&gt;0,"Blocked",IF(H21=0,"Not triggered",IF(COUNTIFS('05_OBLIGATION_GRAPH'!$F$5:$F$2000,A21,'05_OBLIGATION_GRAPH'!$M$5:$M$2000,"Blocked")&gt;0,"Blocked",IF(COUNTIFS('05_OBLIGATION_GRAPH'!$F$5:$F$2000,A21,'05_OBLIGATION_GRAPH'!$M$5:$M$2000,"Not started")+COUNTIFS('05_OBLIGATION_GRAPH'!$F$5:$F$2000,A21,'05_OBLIGATION_GRAPH'!$M$5:$M$2000,"In progress")&gt;0,"In progress","Review ready")))))</f>
        <v/>
      </c>
      <c r="L21" s="46" t="inlineStr">
        <is>
          <t>AZComply_GPAI_Model_Compliance_Control_Workbook_2026-09-05.xlsx</t>
        </is>
      </c>
      <c r="M21" s="46" t="n"/>
      <c r="N21" s="46" t="n"/>
      <c r="O21" s="46" t="n"/>
    </row>
    <row r="22"/>
    <row r="23"/>
    <row r="24">
      <c r="A24" s="190" t="inlineStr">
        <is>
          <t>REQUIRED CONTROL / PACK-LEVEL SUPPORT INDEX</t>
        </is>
      </c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</row>
    <row r="25">
      <c r="A25" s="135" t="inlineStr">
        <is>
          <t>Coverage ID</t>
        </is>
      </c>
      <c r="B25" s="135" t="inlineStr">
        <is>
          <t>Object ID</t>
        </is>
      </c>
      <c r="C25" s="135" t="inlineStr">
        <is>
          <t>Pack ID</t>
        </is>
      </c>
      <c r="D25" s="135" t="inlineStr">
        <is>
          <t>Control / Claim ID</t>
        </is>
      </c>
      <c r="E25" s="135" t="inlineStr">
        <is>
          <t>Control / Claim name</t>
        </is>
      </c>
      <c r="F25" s="135" t="inlineStr">
        <is>
          <t>Support requirement</t>
        </is>
      </c>
      <c r="G25" s="135" t="inlineStr">
        <is>
          <t>Minimum reviewed links</t>
        </is>
      </c>
      <c r="H25" s="135" t="inlineStr">
        <is>
          <t>Reviewed valid links</t>
        </is>
      </c>
      <c r="I25" s="135" t="inlineStr">
        <is>
          <t>Coverage state</t>
        </is>
      </c>
      <c r="J25" s="135" t="inlineStr">
        <is>
          <t>Notes</t>
        </is>
      </c>
    </row>
    <row r="26">
      <c r="A26" t="inlineStr">
        <is>
          <t>COV-0001</t>
        </is>
      </c>
      <c r="B26" s="131" t="n"/>
      <c r="C26" s="131" t="n"/>
      <c r="D26" s="131" t="n"/>
      <c r="E26" s="131" t="n"/>
      <c r="F26" s="131" t="n"/>
      <c r="G26" s="131" t="n"/>
      <c r="H26" s="136">
        <f>IF(OR(B26="",C26="",D26=""),"",COUNTIFS('08_EVIDENCE_LINKS'!$S$5:$S$1000,B26&amp;"|"&amp;C26&amp;"|"&amp;D26,'08_EVIDENCE_LINKS'!$N$5:$N$1000,"REVIEWED SUPPORT"))</f>
        <v/>
      </c>
      <c r="I26" s="136">
        <f>IF(OR(B26="",C26="",D26="",F26=""),"",IF(F26="Not applicable","N/A",IF(F26="Optional",IF(H26&gt;=IF(G26="",1,G26),"OPTIONAL SUPPORT PRESENT","OPTIONAL — no reviewed support"),IF(H26&gt;=IF(G26="",1,G26),"COVERED — required support","MISSING — required reviewed support"))))</f>
        <v/>
      </c>
      <c r="J26" s="131" t="n"/>
    </row>
    <row r="27">
      <c r="A27" t="inlineStr">
        <is>
          <t>COV-0002</t>
        </is>
      </c>
      <c r="B27" s="131" t="n"/>
      <c r="C27" s="131" t="n"/>
      <c r="D27" s="131" t="n"/>
      <c r="E27" s="131" t="n"/>
      <c r="F27" s="131" t="n"/>
      <c r="G27" s="131" t="n"/>
      <c r="H27" s="136">
        <f>IF(OR(B27="",C27="",D27=""),"",COUNTIFS('08_EVIDENCE_LINKS'!$S$5:$S$1000,B27&amp;"|"&amp;C27&amp;"|"&amp;D27,'08_EVIDENCE_LINKS'!$N$5:$N$1000,"REVIEWED SUPPORT"))</f>
        <v/>
      </c>
      <c r="I27" s="136">
        <f>IF(OR(B27="",C27="",D27="",F27=""),"",IF(F27="Not applicable","N/A",IF(F27="Optional",IF(H27&gt;=IF(G27="",1,G27),"OPTIONAL SUPPORT PRESENT","OPTIONAL — no reviewed support"),IF(H27&gt;=IF(G27="",1,G27),"COVERED — required support","MISSING — required reviewed support"))))</f>
        <v/>
      </c>
      <c r="J27" s="131" t="n"/>
    </row>
    <row r="28">
      <c r="A28" t="inlineStr">
        <is>
          <t>COV-0003</t>
        </is>
      </c>
      <c r="B28" s="131" t="n"/>
      <c r="C28" s="131" t="n"/>
      <c r="D28" s="131" t="n"/>
      <c r="E28" s="131" t="n"/>
      <c r="F28" s="131" t="n"/>
      <c r="G28" s="131" t="n"/>
      <c r="H28" s="136">
        <f>IF(OR(B28="",C28="",D28=""),"",COUNTIFS('08_EVIDENCE_LINKS'!$S$5:$S$1000,B28&amp;"|"&amp;C28&amp;"|"&amp;D28,'08_EVIDENCE_LINKS'!$N$5:$N$1000,"REVIEWED SUPPORT"))</f>
        <v/>
      </c>
      <c r="I28" s="136">
        <f>IF(OR(B28="",C28="",D28="",F28=""),"",IF(F28="Not applicable","N/A",IF(F28="Optional",IF(H28&gt;=IF(G28="",1,G28),"OPTIONAL SUPPORT PRESENT","OPTIONAL — no reviewed support"),IF(H28&gt;=IF(G28="",1,G28),"COVERED — required support","MISSING — required reviewed support"))))</f>
        <v/>
      </c>
      <c r="J28" s="131" t="n"/>
    </row>
    <row r="29">
      <c r="A29" t="inlineStr">
        <is>
          <t>COV-0004</t>
        </is>
      </c>
      <c r="B29" s="131" t="n"/>
      <c r="C29" s="131" t="n"/>
      <c r="D29" s="131" t="n"/>
      <c r="E29" s="131" t="n"/>
      <c r="F29" s="131" t="n"/>
      <c r="G29" s="131" t="n"/>
      <c r="H29" s="136">
        <f>IF(OR(B29="",C29="",D29=""),"",COUNTIFS('08_EVIDENCE_LINKS'!$S$5:$S$1000,B29&amp;"|"&amp;C29&amp;"|"&amp;D29,'08_EVIDENCE_LINKS'!$N$5:$N$1000,"REVIEWED SUPPORT"))</f>
        <v/>
      </c>
      <c r="I29" s="136">
        <f>IF(OR(B29="",C29="",D29="",F29=""),"",IF(F29="Not applicable","N/A",IF(F29="Optional",IF(H29&gt;=IF(G29="",1,G29),"OPTIONAL SUPPORT PRESENT","OPTIONAL — no reviewed support"),IF(H29&gt;=IF(G29="",1,G29),"COVERED — required support","MISSING — required reviewed support"))))</f>
        <v/>
      </c>
      <c r="J29" s="131" t="n"/>
    </row>
    <row r="30">
      <c r="A30" t="inlineStr">
        <is>
          <t>COV-0005</t>
        </is>
      </c>
      <c r="B30" s="131" t="n"/>
      <c r="C30" s="131" t="n"/>
      <c r="D30" s="131" t="n"/>
      <c r="E30" s="131" t="n"/>
      <c r="F30" s="131" t="n"/>
      <c r="G30" s="131" t="n"/>
      <c r="H30" s="136">
        <f>IF(OR(B30="",C30="",D30=""),"",COUNTIFS('08_EVIDENCE_LINKS'!$S$5:$S$1000,B30&amp;"|"&amp;C30&amp;"|"&amp;D30,'08_EVIDENCE_LINKS'!$N$5:$N$1000,"REVIEWED SUPPORT"))</f>
        <v/>
      </c>
      <c r="I30" s="136">
        <f>IF(OR(B30="",C30="",D30="",F30=""),"",IF(F30="Not applicable","N/A",IF(F30="Optional",IF(H30&gt;=IF(G30="",1,G30),"OPTIONAL SUPPORT PRESENT","OPTIONAL — no reviewed support"),IF(H30&gt;=IF(G30="",1,G30),"COVERED — required support","MISSING — required reviewed support"))))</f>
        <v/>
      </c>
      <c r="J30" s="131" t="n"/>
    </row>
    <row r="31">
      <c r="A31" t="inlineStr">
        <is>
          <t>COV-0006</t>
        </is>
      </c>
      <c r="B31" s="131" t="n"/>
      <c r="C31" s="131" t="n"/>
      <c r="D31" s="131" t="n"/>
      <c r="E31" s="131" t="n"/>
      <c r="F31" s="131" t="n"/>
      <c r="G31" s="131" t="n"/>
      <c r="H31" s="136">
        <f>IF(OR(B31="",C31="",D31=""),"",COUNTIFS('08_EVIDENCE_LINKS'!$S$5:$S$1000,B31&amp;"|"&amp;C31&amp;"|"&amp;D31,'08_EVIDENCE_LINKS'!$N$5:$N$1000,"REVIEWED SUPPORT"))</f>
        <v/>
      </c>
      <c r="I31" s="136">
        <f>IF(OR(B31="",C31="",D31="",F31=""),"",IF(F31="Not applicable","N/A",IF(F31="Optional",IF(H31&gt;=IF(G31="",1,G31),"OPTIONAL SUPPORT PRESENT","OPTIONAL — no reviewed support"),IF(H31&gt;=IF(G31="",1,G31),"COVERED — required support","MISSING — required reviewed support"))))</f>
        <v/>
      </c>
      <c r="J31" s="131" t="n"/>
    </row>
    <row r="32">
      <c r="A32" t="inlineStr">
        <is>
          <t>COV-0007</t>
        </is>
      </c>
      <c r="B32" s="131" t="n"/>
      <c r="C32" s="131" t="n"/>
      <c r="D32" s="131" t="n"/>
      <c r="E32" s="131" t="n"/>
      <c r="F32" s="131" t="n"/>
      <c r="G32" s="131" t="n"/>
      <c r="H32" s="136">
        <f>IF(OR(B32="",C32="",D32=""),"",COUNTIFS('08_EVIDENCE_LINKS'!$S$5:$S$1000,B32&amp;"|"&amp;C32&amp;"|"&amp;D32,'08_EVIDENCE_LINKS'!$N$5:$N$1000,"REVIEWED SUPPORT"))</f>
        <v/>
      </c>
      <c r="I32" s="136">
        <f>IF(OR(B32="",C32="",D32="",F32=""),"",IF(F32="Not applicable","N/A",IF(F32="Optional",IF(H32&gt;=IF(G32="",1,G32),"OPTIONAL SUPPORT PRESENT","OPTIONAL — no reviewed support"),IF(H32&gt;=IF(G32="",1,G32),"COVERED — required support","MISSING — required reviewed support"))))</f>
        <v/>
      </c>
      <c r="J32" s="131" t="n"/>
    </row>
    <row r="33">
      <c r="A33" t="inlineStr">
        <is>
          <t>COV-0008</t>
        </is>
      </c>
      <c r="B33" s="131" t="n"/>
      <c r="C33" s="131" t="n"/>
      <c r="D33" s="131" t="n"/>
      <c r="E33" s="131" t="n"/>
      <c r="F33" s="131" t="n"/>
      <c r="G33" s="131" t="n"/>
      <c r="H33" s="136">
        <f>IF(OR(B33="",C33="",D33=""),"",COUNTIFS('08_EVIDENCE_LINKS'!$S$5:$S$1000,B33&amp;"|"&amp;C33&amp;"|"&amp;D33,'08_EVIDENCE_LINKS'!$N$5:$N$1000,"REVIEWED SUPPORT"))</f>
        <v/>
      </c>
      <c r="I33" s="136">
        <f>IF(OR(B33="",C33="",D33="",F33=""),"",IF(F33="Not applicable","N/A",IF(F33="Optional",IF(H33&gt;=IF(G33="",1,G33),"OPTIONAL SUPPORT PRESENT","OPTIONAL — no reviewed support"),IF(H33&gt;=IF(G33="",1,G33),"COVERED — required support","MISSING — required reviewed support"))))</f>
        <v/>
      </c>
      <c r="J33" s="131" t="n"/>
    </row>
    <row r="34">
      <c r="A34" t="inlineStr">
        <is>
          <t>COV-0009</t>
        </is>
      </c>
      <c r="B34" s="131" t="n"/>
      <c r="C34" s="131" t="n"/>
      <c r="D34" s="131" t="n"/>
      <c r="E34" s="131" t="n"/>
      <c r="F34" s="131" t="n"/>
      <c r="G34" s="131" t="n"/>
      <c r="H34" s="136">
        <f>IF(OR(B34="",C34="",D34=""),"",COUNTIFS('08_EVIDENCE_LINKS'!$S$5:$S$1000,B34&amp;"|"&amp;C34&amp;"|"&amp;D34,'08_EVIDENCE_LINKS'!$N$5:$N$1000,"REVIEWED SUPPORT"))</f>
        <v/>
      </c>
      <c r="I34" s="136">
        <f>IF(OR(B34="",C34="",D34="",F34=""),"",IF(F34="Not applicable","N/A",IF(F34="Optional",IF(H34&gt;=IF(G34="",1,G34),"OPTIONAL SUPPORT PRESENT","OPTIONAL — no reviewed support"),IF(H34&gt;=IF(G34="",1,G34),"COVERED — required support","MISSING — required reviewed support"))))</f>
        <v/>
      </c>
      <c r="J34" s="131" t="n"/>
    </row>
    <row r="35">
      <c r="A35" t="inlineStr">
        <is>
          <t>COV-0010</t>
        </is>
      </c>
      <c r="B35" s="131" t="n"/>
      <c r="C35" s="131" t="n"/>
      <c r="D35" s="131" t="n"/>
      <c r="E35" s="131" t="n"/>
      <c r="F35" s="131" t="n"/>
      <c r="G35" s="131" t="n"/>
      <c r="H35" s="136">
        <f>IF(OR(B35="",C35="",D35=""),"",COUNTIFS('08_EVIDENCE_LINKS'!$S$5:$S$1000,B35&amp;"|"&amp;C35&amp;"|"&amp;D35,'08_EVIDENCE_LINKS'!$N$5:$N$1000,"REVIEWED SUPPORT"))</f>
        <v/>
      </c>
      <c r="I35" s="136">
        <f>IF(OR(B35="",C35="",D35="",F35=""),"",IF(F35="Not applicable","N/A",IF(F35="Optional",IF(H35&gt;=IF(G35="",1,G35),"OPTIONAL SUPPORT PRESENT","OPTIONAL — no reviewed support"),IF(H35&gt;=IF(G35="",1,G35),"COVERED — required support","MISSING — required reviewed support"))))</f>
        <v/>
      </c>
      <c r="J35" s="131" t="n"/>
    </row>
    <row r="36">
      <c r="A36" t="inlineStr">
        <is>
          <t>COV-0011</t>
        </is>
      </c>
      <c r="B36" s="131" t="n"/>
      <c r="C36" s="131" t="n"/>
      <c r="D36" s="131" t="n"/>
      <c r="E36" s="131" t="n"/>
      <c r="F36" s="131" t="n"/>
      <c r="G36" s="131" t="n"/>
      <c r="H36" s="136">
        <f>IF(OR(B36="",C36="",D36=""),"",COUNTIFS('08_EVIDENCE_LINKS'!$S$5:$S$1000,B36&amp;"|"&amp;C36&amp;"|"&amp;D36,'08_EVIDENCE_LINKS'!$N$5:$N$1000,"REVIEWED SUPPORT"))</f>
        <v/>
      </c>
      <c r="I36" s="136">
        <f>IF(OR(B36="",C36="",D36="",F36=""),"",IF(F36="Not applicable","N/A",IF(F36="Optional",IF(H36&gt;=IF(G36="",1,G36),"OPTIONAL SUPPORT PRESENT","OPTIONAL — no reviewed support"),IF(H36&gt;=IF(G36="",1,G36),"COVERED — required support","MISSING — required reviewed support"))))</f>
        <v/>
      </c>
      <c r="J36" s="131" t="n"/>
    </row>
    <row r="37">
      <c r="A37" t="inlineStr">
        <is>
          <t>COV-0012</t>
        </is>
      </c>
      <c r="B37" s="131" t="n"/>
      <c r="C37" s="131" t="n"/>
      <c r="D37" s="131" t="n"/>
      <c r="E37" s="131" t="n"/>
      <c r="F37" s="131" t="n"/>
      <c r="G37" s="131" t="n"/>
      <c r="H37" s="136">
        <f>IF(OR(B37="",C37="",D37=""),"",COUNTIFS('08_EVIDENCE_LINKS'!$S$5:$S$1000,B37&amp;"|"&amp;C37&amp;"|"&amp;D37,'08_EVIDENCE_LINKS'!$N$5:$N$1000,"REVIEWED SUPPORT"))</f>
        <v/>
      </c>
      <c r="I37" s="136">
        <f>IF(OR(B37="",C37="",D37="",F37=""),"",IF(F37="Not applicable","N/A",IF(F37="Optional",IF(H37&gt;=IF(G37="",1,G37),"OPTIONAL SUPPORT PRESENT","OPTIONAL — no reviewed support"),IF(H37&gt;=IF(G37="",1,G37),"COVERED — required support","MISSING — required reviewed support"))))</f>
        <v/>
      </c>
      <c r="J37" s="131" t="n"/>
    </row>
    <row r="38">
      <c r="A38" t="inlineStr">
        <is>
          <t>COV-0013</t>
        </is>
      </c>
      <c r="B38" s="131" t="n"/>
      <c r="C38" s="131" t="n"/>
      <c r="D38" s="131" t="n"/>
      <c r="E38" s="131" t="n"/>
      <c r="F38" s="131" t="n"/>
      <c r="G38" s="131" t="n"/>
      <c r="H38" s="136">
        <f>IF(OR(B38="",C38="",D38=""),"",COUNTIFS('08_EVIDENCE_LINKS'!$S$5:$S$1000,B38&amp;"|"&amp;C38&amp;"|"&amp;D38,'08_EVIDENCE_LINKS'!$N$5:$N$1000,"REVIEWED SUPPORT"))</f>
        <v/>
      </c>
      <c r="I38" s="136">
        <f>IF(OR(B38="",C38="",D38="",F38=""),"",IF(F38="Not applicable","N/A",IF(F38="Optional",IF(H38&gt;=IF(G38="",1,G38),"OPTIONAL SUPPORT PRESENT","OPTIONAL — no reviewed support"),IF(H38&gt;=IF(G38="",1,G38),"COVERED — required support","MISSING — required reviewed support"))))</f>
        <v/>
      </c>
      <c r="J38" s="131" t="n"/>
    </row>
    <row r="39">
      <c r="A39" t="inlineStr">
        <is>
          <t>COV-0014</t>
        </is>
      </c>
      <c r="B39" s="131" t="n"/>
      <c r="C39" s="131" t="n"/>
      <c r="D39" s="131" t="n"/>
      <c r="E39" s="131" t="n"/>
      <c r="F39" s="131" t="n"/>
      <c r="G39" s="131" t="n"/>
      <c r="H39" s="136">
        <f>IF(OR(B39="",C39="",D39=""),"",COUNTIFS('08_EVIDENCE_LINKS'!$S$5:$S$1000,B39&amp;"|"&amp;C39&amp;"|"&amp;D39,'08_EVIDENCE_LINKS'!$N$5:$N$1000,"REVIEWED SUPPORT"))</f>
        <v/>
      </c>
      <c r="I39" s="136">
        <f>IF(OR(B39="",C39="",D39="",F39=""),"",IF(F39="Not applicable","N/A",IF(F39="Optional",IF(H39&gt;=IF(G39="",1,G39),"OPTIONAL SUPPORT PRESENT","OPTIONAL — no reviewed support"),IF(H39&gt;=IF(G39="",1,G39),"COVERED — required support","MISSING — required reviewed support"))))</f>
        <v/>
      </c>
      <c r="J39" s="131" t="n"/>
    </row>
    <row r="40">
      <c r="A40" t="inlineStr">
        <is>
          <t>COV-0015</t>
        </is>
      </c>
      <c r="B40" s="131" t="n"/>
      <c r="C40" s="131" t="n"/>
      <c r="D40" s="131" t="n"/>
      <c r="E40" s="131" t="n"/>
      <c r="F40" s="131" t="n"/>
      <c r="G40" s="131" t="n"/>
      <c r="H40" s="136">
        <f>IF(OR(B40="",C40="",D40=""),"",COUNTIFS('08_EVIDENCE_LINKS'!$S$5:$S$1000,B40&amp;"|"&amp;C40&amp;"|"&amp;D40,'08_EVIDENCE_LINKS'!$N$5:$N$1000,"REVIEWED SUPPORT"))</f>
        <v/>
      </c>
      <c r="I40" s="136">
        <f>IF(OR(B40="",C40="",D40="",F40=""),"",IF(F40="Not applicable","N/A",IF(F40="Optional",IF(H40&gt;=IF(G40="",1,G40),"OPTIONAL SUPPORT PRESENT","OPTIONAL — no reviewed support"),IF(H40&gt;=IF(G40="",1,G40),"COVERED — required support","MISSING — required reviewed support"))))</f>
        <v/>
      </c>
      <c r="J40" s="131" t="n"/>
    </row>
    <row r="41">
      <c r="A41" t="inlineStr">
        <is>
          <t>COV-0016</t>
        </is>
      </c>
      <c r="B41" s="131" t="n"/>
      <c r="C41" s="131" t="n"/>
      <c r="D41" s="131" t="n"/>
      <c r="E41" s="131" t="n"/>
      <c r="F41" s="131" t="n"/>
      <c r="G41" s="131" t="n"/>
      <c r="H41" s="136">
        <f>IF(OR(B41="",C41="",D41=""),"",COUNTIFS('08_EVIDENCE_LINKS'!$S$5:$S$1000,B41&amp;"|"&amp;C41&amp;"|"&amp;D41,'08_EVIDENCE_LINKS'!$N$5:$N$1000,"REVIEWED SUPPORT"))</f>
        <v/>
      </c>
      <c r="I41" s="136">
        <f>IF(OR(B41="",C41="",D41="",F41=""),"",IF(F41="Not applicable","N/A",IF(F41="Optional",IF(H41&gt;=IF(G41="",1,G41),"OPTIONAL SUPPORT PRESENT","OPTIONAL — no reviewed support"),IF(H41&gt;=IF(G41="",1,G41),"COVERED — required support","MISSING — required reviewed support"))))</f>
        <v/>
      </c>
      <c r="J41" s="131" t="n"/>
    </row>
    <row r="42">
      <c r="A42" t="inlineStr">
        <is>
          <t>COV-0017</t>
        </is>
      </c>
      <c r="B42" s="131" t="n"/>
      <c r="C42" s="131" t="n"/>
      <c r="D42" s="131" t="n"/>
      <c r="E42" s="131" t="n"/>
      <c r="F42" s="131" t="n"/>
      <c r="G42" s="131" t="n"/>
      <c r="H42" s="136">
        <f>IF(OR(B42="",C42="",D42=""),"",COUNTIFS('08_EVIDENCE_LINKS'!$S$5:$S$1000,B42&amp;"|"&amp;C42&amp;"|"&amp;D42,'08_EVIDENCE_LINKS'!$N$5:$N$1000,"REVIEWED SUPPORT"))</f>
        <v/>
      </c>
      <c r="I42" s="136">
        <f>IF(OR(B42="",C42="",D42="",F42=""),"",IF(F42="Not applicable","N/A",IF(F42="Optional",IF(H42&gt;=IF(G42="",1,G42),"OPTIONAL SUPPORT PRESENT","OPTIONAL — no reviewed support"),IF(H42&gt;=IF(G42="",1,G42),"COVERED — required support","MISSING — required reviewed support"))))</f>
        <v/>
      </c>
      <c r="J42" s="131" t="n"/>
    </row>
    <row r="43">
      <c r="A43" t="inlineStr">
        <is>
          <t>COV-0018</t>
        </is>
      </c>
      <c r="B43" s="131" t="n"/>
      <c r="C43" s="131" t="n"/>
      <c r="D43" s="131" t="n"/>
      <c r="E43" s="131" t="n"/>
      <c r="F43" s="131" t="n"/>
      <c r="G43" s="131" t="n"/>
      <c r="H43" s="136">
        <f>IF(OR(B43="",C43="",D43=""),"",COUNTIFS('08_EVIDENCE_LINKS'!$S$5:$S$1000,B43&amp;"|"&amp;C43&amp;"|"&amp;D43,'08_EVIDENCE_LINKS'!$N$5:$N$1000,"REVIEWED SUPPORT"))</f>
        <v/>
      </c>
      <c r="I43" s="136">
        <f>IF(OR(B43="",C43="",D43="",F43=""),"",IF(F43="Not applicable","N/A",IF(F43="Optional",IF(H43&gt;=IF(G43="",1,G43),"OPTIONAL SUPPORT PRESENT","OPTIONAL — no reviewed support"),IF(H43&gt;=IF(G43="",1,G43),"COVERED — required support","MISSING — required reviewed support"))))</f>
        <v/>
      </c>
      <c r="J43" s="131" t="n"/>
    </row>
    <row r="44">
      <c r="A44" t="inlineStr">
        <is>
          <t>COV-0019</t>
        </is>
      </c>
      <c r="B44" s="131" t="n"/>
      <c r="C44" s="131" t="n"/>
      <c r="D44" s="131" t="n"/>
      <c r="E44" s="131" t="n"/>
      <c r="F44" s="131" t="n"/>
      <c r="G44" s="131" t="n"/>
      <c r="H44" s="136">
        <f>IF(OR(B44="",C44="",D44=""),"",COUNTIFS('08_EVIDENCE_LINKS'!$S$5:$S$1000,B44&amp;"|"&amp;C44&amp;"|"&amp;D44,'08_EVIDENCE_LINKS'!$N$5:$N$1000,"REVIEWED SUPPORT"))</f>
        <v/>
      </c>
      <c r="I44" s="136">
        <f>IF(OR(B44="",C44="",D44="",F44=""),"",IF(F44="Not applicable","N/A",IF(F44="Optional",IF(H44&gt;=IF(G44="",1,G44),"OPTIONAL SUPPORT PRESENT","OPTIONAL — no reviewed support"),IF(H44&gt;=IF(G44="",1,G44),"COVERED — required support","MISSING — required reviewed support"))))</f>
        <v/>
      </c>
      <c r="J44" s="131" t="n"/>
    </row>
    <row r="45">
      <c r="A45" t="inlineStr">
        <is>
          <t>COV-0020</t>
        </is>
      </c>
      <c r="B45" s="131" t="n"/>
      <c r="C45" s="131" t="n"/>
      <c r="D45" s="131" t="n"/>
      <c r="E45" s="131" t="n"/>
      <c r="F45" s="131" t="n"/>
      <c r="G45" s="131" t="n"/>
      <c r="H45" s="136">
        <f>IF(OR(B45="",C45="",D45=""),"",COUNTIFS('08_EVIDENCE_LINKS'!$S$5:$S$1000,B45&amp;"|"&amp;C45&amp;"|"&amp;D45,'08_EVIDENCE_LINKS'!$N$5:$N$1000,"REVIEWED SUPPORT"))</f>
        <v/>
      </c>
      <c r="I45" s="136">
        <f>IF(OR(B45="",C45="",D45="",F45=""),"",IF(F45="Not applicable","N/A",IF(F45="Optional",IF(H45&gt;=IF(G45="",1,G45),"OPTIONAL SUPPORT PRESENT","OPTIONAL — no reviewed support"),IF(H45&gt;=IF(G45="",1,G45),"COVERED — required support","MISSING — required reviewed support"))))</f>
        <v/>
      </c>
      <c r="J45" s="131" t="n"/>
    </row>
    <row r="46">
      <c r="A46" t="inlineStr">
        <is>
          <t>COV-0021</t>
        </is>
      </c>
      <c r="B46" s="131" t="n"/>
      <c r="C46" s="131" t="n"/>
      <c r="D46" s="131" t="n"/>
      <c r="E46" s="131" t="n"/>
      <c r="F46" s="131" t="n"/>
      <c r="G46" s="131" t="n"/>
      <c r="H46" s="136">
        <f>IF(OR(B46="",C46="",D46=""),"",COUNTIFS('08_EVIDENCE_LINKS'!$S$5:$S$1000,B46&amp;"|"&amp;C46&amp;"|"&amp;D46,'08_EVIDENCE_LINKS'!$N$5:$N$1000,"REVIEWED SUPPORT"))</f>
        <v/>
      </c>
      <c r="I46" s="136">
        <f>IF(OR(B46="",C46="",D46="",F46=""),"",IF(F46="Not applicable","N/A",IF(F46="Optional",IF(H46&gt;=IF(G46="",1,G46),"OPTIONAL SUPPORT PRESENT","OPTIONAL — no reviewed support"),IF(H46&gt;=IF(G46="",1,G46),"COVERED — required support","MISSING — required reviewed support"))))</f>
        <v/>
      </c>
      <c r="J46" s="131" t="n"/>
    </row>
    <row r="47">
      <c r="A47" t="inlineStr">
        <is>
          <t>COV-0022</t>
        </is>
      </c>
      <c r="B47" s="131" t="n"/>
      <c r="C47" s="131" t="n"/>
      <c r="D47" s="131" t="n"/>
      <c r="E47" s="131" t="n"/>
      <c r="F47" s="131" t="n"/>
      <c r="G47" s="131" t="n"/>
      <c r="H47" s="136">
        <f>IF(OR(B47="",C47="",D47=""),"",COUNTIFS('08_EVIDENCE_LINKS'!$S$5:$S$1000,B47&amp;"|"&amp;C47&amp;"|"&amp;D47,'08_EVIDENCE_LINKS'!$N$5:$N$1000,"REVIEWED SUPPORT"))</f>
        <v/>
      </c>
      <c r="I47" s="136">
        <f>IF(OR(B47="",C47="",D47="",F47=""),"",IF(F47="Not applicable","N/A",IF(F47="Optional",IF(H47&gt;=IF(G47="",1,G47),"OPTIONAL SUPPORT PRESENT","OPTIONAL — no reviewed support"),IF(H47&gt;=IF(G47="",1,G47),"COVERED — required support","MISSING — required reviewed support"))))</f>
        <v/>
      </c>
      <c r="J47" s="131" t="n"/>
    </row>
    <row r="48">
      <c r="A48" t="inlineStr">
        <is>
          <t>COV-0023</t>
        </is>
      </c>
      <c r="B48" s="131" t="n"/>
      <c r="C48" s="131" t="n"/>
      <c r="D48" s="131" t="n"/>
      <c r="E48" s="131" t="n"/>
      <c r="F48" s="131" t="n"/>
      <c r="G48" s="131" t="n"/>
      <c r="H48" s="136">
        <f>IF(OR(B48="",C48="",D48=""),"",COUNTIFS('08_EVIDENCE_LINKS'!$S$5:$S$1000,B48&amp;"|"&amp;C48&amp;"|"&amp;D48,'08_EVIDENCE_LINKS'!$N$5:$N$1000,"REVIEWED SUPPORT"))</f>
        <v/>
      </c>
      <c r="I48" s="136">
        <f>IF(OR(B48="",C48="",D48="",F48=""),"",IF(F48="Not applicable","N/A",IF(F48="Optional",IF(H48&gt;=IF(G48="",1,G48),"OPTIONAL SUPPORT PRESENT","OPTIONAL — no reviewed support"),IF(H48&gt;=IF(G48="",1,G48),"COVERED — required support","MISSING — required reviewed support"))))</f>
        <v/>
      </c>
      <c r="J48" s="131" t="n"/>
    </row>
    <row r="49">
      <c r="A49" t="inlineStr">
        <is>
          <t>COV-0024</t>
        </is>
      </c>
      <c r="B49" s="131" t="n"/>
      <c r="C49" s="131" t="n"/>
      <c r="D49" s="131" t="n"/>
      <c r="E49" s="131" t="n"/>
      <c r="F49" s="131" t="n"/>
      <c r="G49" s="131" t="n"/>
      <c r="H49" s="136">
        <f>IF(OR(B49="",C49="",D49=""),"",COUNTIFS('08_EVIDENCE_LINKS'!$S$5:$S$1000,B49&amp;"|"&amp;C49&amp;"|"&amp;D49,'08_EVIDENCE_LINKS'!$N$5:$N$1000,"REVIEWED SUPPORT"))</f>
        <v/>
      </c>
      <c r="I49" s="136">
        <f>IF(OR(B49="",C49="",D49="",F49=""),"",IF(F49="Not applicable","N/A",IF(F49="Optional",IF(H49&gt;=IF(G49="",1,G49),"OPTIONAL SUPPORT PRESENT","OPTIONAL — no reviewed support"),IF(H49&gt;=IF(G49="",1,G49),"COVERED — required support","MISSING — required reviewed support"))))</f>
        <v/>
      </c>
      <c r="J49" s="131" t="n"/>
    </row>
    <row r="50">
      <c r="A50" t="inlineStr">
        <is>
          <t>COV-0025</t>
        </is>
      </c>
      <c r="B50" s="131" t="n"/>
      <c r="C50" s="131" t="n"/>
      <c r="D50" s="131" t="n"/>
      <c r="E50" s="131" t="n"/>
      <c r="F50" s="131" t="n"/>
      <c r="G50" s="131" t="n"/>
      <c r="H50" s="136">
        <f>IF(OR(B50="",C50="",D50=""),"",COUNTIFS('08_EVIDENCE_LINKS'!$S$5:$S$1000,B50&amp;"|"&amp;C50&amp;"|"&amp;D50,'08_EVIDENCE_LINKS'!$N$5:$N$1000,"REVIEWED SUPPORT"))</f>
        <v/>
      </c>
      <c r="I50" s="136">
        <f>IF(OR(B50="",C50="",D50="",F50=""),"",IF(F50="Not applicable","N/A",IF(F50="Optional",IF(H50&gt;=IF(G50="",1,G50),"OPTIONAL SUPPORT PRESENT","OPTIONAL — no reviewed support"),IF(H50&gt;=IF(G50="",1,G50),"COVERED — required support","MISSING — required reviewed support"))))</f>
        <v/>
      </c>
      <c r="J50" s="131" t="n"/>
    </row>
    <row r="51">
      <c r="A51" t="inlineStr">
        <is>
          <t>COV-0026</t>
        </is>
      </c>
      <c r="B51" s="131" t="n"/>
      <c r="C51" s="131" t="n"/>
      <c r="D51" s="131" t="n"/>
      <c r="E51" s="131" t="n"/>
      <c r="F51" s="131" t="n"/>
      <c r="G51" s="131" t="n"/>
      <c r="H51" s="136">
        <f>IF(OR(B51="",C51="",D51=""),"",COUNTIFS('08_EVIDENCE_LINKS'!$S$5:$S$1000,B51&amp;"|"&amp;C51&amp;"|"&amp;D51,'08_EVIDENCE_LINKS'!$N$5:$N$1000,"REVIEWED SUPPORT"))</f>
        <v/>
      </c>
      <c r="I51" s="136">
        <f>IF(OR(B51="",C51="",D51="",F51=""),"",IF(F51="Not applicable","N/A",IF(F51="Optional",IF(H51&gt;=IF(G51="",1,G51),"OPTIONAL SUPPORT PRESENT","OPTIONAL — no reviewed support"),IF(H51&gt;=IF(G51="",1,G51),"COVERED — required support","MISSING — required reviewed support"))))</f>
        <v/>
      </c>
      <c r="J51" s="131" t="n"/>
    </row>
    <row r="52">
      <c r="A52" t="inlineStr">
        <is>
          <t>COV-0027</t>
        </is>
      </c>
      <c r="B52" s="131" t="n"/>
      <c r="C52" s="131" t="n"/>
      <c r="D52" s="131" t="n"/>
      <c r="E52" s="131" t="n"/>
      <c r="F52" s="131" t="n"/>
      <c r="G52" s="131" t="n"/>
      <c r="H52" s="136">
        <f>IF(OR(B52="",C52="",D52=""),"",COUNTIFS('08_EVIDENCE_LINKS'!$S$5:$S$1000,B52&amp;"|"&amp;C52&amp;"|"&amp;D52,'08_EVIDENCE_LINKS'!$N$5:$N$1000,"REVIEWED SUPPORT"))</f>
        <v/>
      </c>
      <c r="I52" s="136">
        <f>IF(OR(B52="",C52="",D52="",F52=""),"",IF(F52="Not applicable","N/A",IF(F52="Optional",IF(H52&gt;=IF(G52="",1,G52),"OPTIONAL SUPPORT PRESENT","OPTIONAL — no reviewed support"),IF(H52&gt;=IF(G52="",1,G52),"COVERED — required support","MISSING — required reviewed support"))))</f>
        <v/>
      </c>
      <c r="J52" s="131" t="n"/>
    </row>
    <row r="53">
      <c r="A53" t="inlineStr">
        <is>
          <t>COV-0028</t>
        </is>
      </c>
      <c r="B53" s="131" t="n"/>
      <c r="C53" s="131" t="n"/>
      <c r="D53" s="131" t="n"/>
      <c r="E53" s="131" t="n"/>
      <c r="F53" s="131" t="n"/>
      <c r="G53" s="131" t="n"/>
      <c r="H53" s="136">
        <f>IF(OR(B53="",C53="",D53=""),"",COUNTIFS('08_EVIDENCE_LINKS'!$S$5:$S$1000,B53&amp;"|"&amp;C53&amp;"|"&amp;D53,'08_EVIDENCE_LINKS'!$N$5:$N$1000,"REVIEWED SUPPORT"))</f>
        <v/>
      </c>
      <c r="I53" s="136">
        <f>IF(OR(B53="",C53="",D53="",F53=""),"",IF(F53="Not applicable","N/A",IF(F53="Optional",IF(H53&gt;=IF(G53="",1,G53),"OPTIONAL SUPPORT PRESENT","OPTIONAL — no reviewed support"),IF(H53&gt;=IF(G53="",1,G53),"COVERED — required support","MISSING — required reviewed support"))))</f>
        <v/>
      </c>
      <c r="J53" s="131" t="n"/>
    </row>
    <row r="54">
      <c r="A54" t="inlineStr">
        <is>
          <t>COV-0029</t>
        </is>
      </c>
      <c r="B54" s="131" t="n"/>
      <c r="C54" s="131" t="n"/>
      <c r="D54" s="131" t="n"/>
      <c r="E54" s="131" t="n"/>
      <c r="F54" s="131" t="n"/>
      <c r="G54" s="131" t="n"/>
      <c r="H54" s="136">
        <f>IF(OR(B54="",C54="",D54=""),"",COUNTIFS('08_EVIDENCE_LINKS'!$S$5:$S$1000,B54&amp;"|"&amp;C54&amp;"|"&amp;D54,'08_EVIDENCE_LINKS'!$N$5:$N$1000,"REVIEWED SUPPORT"))</f>
        <v/>
      </c>
      <c r="I54" s="136">
        <f>IF(OR(B54="",C54="",D54="",F54=""),"",IF(F54="Not applicable","N/A",IF(F54="Optional",IF(H54&gt;=IF(G54="",1,G54),"OPTIONAL SUPPORT PRESENT","OPTIONAL — no reviewed support"),IF(H54&gt;=IF(G54="",1,G54),"COVERED — required support","MISSING — required reviewed support"))))</f>
        <v/>
      </c>
      <c r="J54" s="131" t="n"/>
    </row>
    <row r="55">
      <c r="A55" t="inlineStr">
        <is>
          <t>COV-0030</t>
        </is>
      </c>
      <c r="B55" s="131" t="n"/>
      <c r="C55" s="131" t="n"/>
      <c r="D55" s="131" t="n"/>
      <c r="E55" s="131" t="n"/>
      <c r="F55" s="131" t="n"/>
      <c r="G55" s="131" t="n"/>
      <c r="H55" s="136">
        <f>IF(OR(B55="",C55="",D55=""),"",COUNTIFS('08_EVIDENCE_LINKS'!$S$5:$S$1000,B55&amp;"|"&amp;C55&amp;"|"&amp;D55,'08_EVIDENCE_LINKS'!$N$5:$N$1000,"REVIEWED SUPPORT"))</f>
        <v/>
      </c>
      <c r="I55" s="136">
        <f>IF(OR(B55="",C55="",D55="",F55=""),"",IF(F55="Not applicable","N/A",IF(F55="Optional",IF(H55&gt;=IF(G55="",1,G55),"OPTIONAL SUPPORT PRESENT","OPTIONAL — no reviewed support"),IF(H55&gt;=IF(G55="",1,G55),"COVERED — required support","MISSING — required reviewed support"))))</f>
        <v/>
      </c>
      <c r="J55" s="131" t="n"/>
    </row>
    <row r="56">
      <c r="A56" t="inlineStr">
        <is>
          <t>COV-0031</t>
        </is>
      </c>
      <c r="B56" s="131" t="n"/>
      <c r="C56" s="131" t="n"/>
      <c r="D56" s="131" t="n"/>
      <c r="E56" s="131" t="n"/>
      <c r="F56" s="131" t="n"/>
      <c r="G56" s="131" t="n"/>
      <c r="H56" s="136">
        <f>IF(OR(B56="",C56="",D56=""),"",COUNTIFS('08_EVIDENCE_LINKS'!$S$5:$S$1000,B56&amp;"|"&amp;C56&amp;"|"&amp;D56,'08_EVIDENCE_LINKS'!$N$5:$N$1000,"REVIEWED SUPPORT"))</f>
        <v/>
      </c>
      <c r="I56" s="136">
        <f>IF(OR(B56="",C56="",D56="",F56=""),"",IF(F56="Not applicable","N/A",IF(F56="Optional",IF(H56&gt;=IF(G56="",1,G56),"OPTIONAL SUPPORT PRESENT","OPTIONAL — no reviewed support"),IF(H56&gt;=IF(G56="",1,G56),"COVERED — required support","MISSING — required reviewed support"))))</f>
        <v/>
      </c>
      <c r="J56" s="131" t="n"/>
    </row>
    <row r="57">
      <c r="A57" t="inlineStr">
        <is>
          <t>COV-0032</t>
        </is>
      </c>
      <c r="B57" s="131" t="n"/>
      <c r="C57" s="131" t="n"/>
      <c r="D57" s="131" t="n"/>
      <c r="E57" s="131" t="n"/>
      <c r="F57" s="131" t="n"/>
      <c r="G57" s="131" t="n"/>
      <c r="H57" s="136">
        <f>IF(OR(B57="",C57="",D57=""),"",COUNTIFS('08_EVIDENCE_LINKS'!$S$5:$S$1000,B57&amp;"|"&amp;C57&amp;"|"&amp;D57,'08_EVIDENCE_LINKS'!$N$5:$N$1000,"REVIEWED SUPPORT"))</f>
        <v/>
      </c>
      <c r="I57" s="136">
        <f>IF(OR(B57="",C57="",D57="",F57=""),"",IF(F57="Not applicable","N/A",IF(F57="Optional",IF(H57&gt;=IF(G57="",1,G57),"OPTIONAL SUPPORT PRESENT","OPTIONAL — no reviewed support"),IF(H57&gt;=IF(G57="",1,G57),"COVERED — required support","MISSING — required reviewed support"))))</f>
        <v/>
      </c>
      <c r="J57" s="131" t="n"/>
    </row>
    <row r="58">
      <c r="A58" t="inlineStr">
        <is>
          <t>COV-0033</t>
        </is>
      </c>
      <c r="B58" s="131" t="n"/>
      <c r="C58" s="131" t="n"/>
      <c r="D58" s="131" t="n"/>
      <c r="E58" s="131" t="n"/>
      <c r="F58" s="131" t="n"/>
      <c r="G58" s="131" t="n"/>
      <c r="H58" s="136">
        <f>IF(OR(B58="",C58="",D58=""),"",COUNTIFS('08_EVIDENCE_LINKS'!$S$5:$S$1000,B58&amp;"|"&amp;C58&amp;"|"&amp;D58,'08_EVIDENCE_LINKS'!$N$5:$N$1000,"REVIEWED SUPPORT"))</f>
        <v/>
      </c>
      <c r="I58" s="136">
        <f>IF(OR(B58="",C58="",D58="",F58=""),"",IF(F58="Not applicable","N/A",IF(F58="Optional",IF(H58&gt;=IF(G58="",1,G58),"OPTIONAL SUPPORT PRESENT","OPTIONAL — no reviewed support"),IF(H58&gt;=IF(G58="",1,G58),"COVERED — required support","MISSING — required reviewed support"))))</f>
        <v/>
      </c>
      <c r="J58" s="131" t="n"/>
    </row>
    <row r="59">
      <c r="A59" t="inlineStr">
        <is>
          <t>COV-0034</t>
        </is>
      </c>
      <c r="B59" s="131" t="n"/>
      <c r="C59" s="131" t="n"/>
      <c r="D59" s="131" t="n"/>
      <c r="E59" s="131" t="n"/>
      <c r="F59" s="131" t="n"/>
      <c r="G59" s="131" t="n"/>
      <c r="H59" s="136">
        <f>IF(OR(B59="",C59="",D59=""),"",COUNTIFS('08_EVIDENCE_LINKS'!$S$5:$S$1000,B59&amp;"|"&amp;C59&amp;"|"&amp;D59,'08_EVIDENCE_LINKS'!$N$5:$N$1000,"REVIEWED SUPPORT"))</f>
        <v/>
      </c>
      <c r="I59" s="136">
        <f>IF(OR(B59="",C59="",D59="",F59=""),"",IF(F59="Not applicable","N/A",IF(F59="Optional",IF(H59&gt;=IF(G59="",1,G59),"OPTIONAL SUPPORT PRESENT","OPTIONAL — no reviewed support"),IF(H59&gt;=IF(G59="",1,G59),"COVERED — required support","MISSING — required reviewed support"))))</f>
        <v/>
      </c>
      <c r="J59" s="131" t="n"/>
    </row>
    <row r="60">
      <c r="A60" t="inlineStr">
        <is>
          <t>COV-0035</t>
        </is>
      </c>
      <c r="B60" s="131" t="n"/>
      <c r="C60" s="131" t="n"/>
      <c r="D60" s="131" t="n"/>
      <c r="E60" s="131" t="n"/>
      <c r="F60" s="131" t="n"/>
      <c r="G60" s="131" t="n"/>
      <c r="H60" s="136">
        <f>IF(OR(B60="",C60="",D60=""),"",COUNTIFS('08_EVIDENCE_LINKS'!$S$5:$S$1000,B60&amp;"|"&amp;C60&amp;"|"&amp;D60,'08_EVIDENCE_LINKS'!$N$5:$N$1000,"REVIEWED SUPPORT"))</f>
        <v/>
      </c>
      <c r="I60" s="136">
        <f>IF(OR(B60="",C60="",D60="",F60=""),"",IF(F60="Not applicable","N/A",IF(F60="Optional",IF(H60&gt;=IF(G60="",1,G60),"OPTIONAL SUPPORT PRESENT","OPTIONAL — no reviewed support"),IF(H60&gt;=IF(G60="",1,G60),"COVERED — required support","MISSING — required reviewed support"))))</f>
        <v/>
      </c>
      <c r="J60" s="131" t="n"/>
    </row>
    <row r="61">
      <c r="A61" t="inlineStr">
        <is>
          <t>COV-0036</t>
        </is>
      </c>
      <c r="B61" s="131" t="n"/>
      <c r="C61" s="131" t="n"/>
      <c r="D61" s="131" t="n"/>
      <c r="E61" s="131" t="n"/>
      <c r="F61" s="131" t="n"/>
      <c r="G61" s="131" t="n"/>
      <c r="H61" s="136">
        <f>IF(OR(B61="",C61="",D61=""),"",COUNTIFS('08_EVIDENCE_LINKS'!$S$5:$S$1000,B61&amp;"|"&amp;C61&amp;"|"&amp;D61,'08_EVIDENCE_LINKS'!$N$5:$N$1000,"REVIEWED SUPPORT"))</f>
        <v/>
      </c>
      <c r="I61" s="136">
        <f>IF(OR(B61="",C61="",D61="",F61=""),"",IF(F61="Not applicable","N/A",IF(F61="Optional",IF(H61&gt;=IF(G61="",1,G61),"OPTIONAL SUPPORT PRESENT","OPTIONAL — no reviewed support"),IF(H61&gt;=IF(G61="",1,G61),"COVERED — required support","MISSING — required reviewed support"))))</f>
        <v/>
      </c>
      <c r="J61" s="131" t="n"/>
    </row>
    <row r="62">
      <c r="A62" t="inlineStr">
        <is>
          <t>COV-0037</t>
        </is>
      </c>
      <c r="B62" s="131" t="n"/>
      <c r="C62" s="131" t="n"/>
      <c r="D62" s="131" t="n"/>
      <c r="E62" s="131" t="n"/>
      <c r="F62" s="131" t="n"/>
      <c r="G62" s="131" t="n"/>
      <c r="H62" s="136">
        <f>IF(OR(B62="",C62="",D62=""),"",COUNTIFS('08_EVIDENCE_LINKS'!$S$5:$S$1000,B62&amp;"|"&amp;C62&amp;"|"&amp;D62,'08_EVIDENCE_LINKS'!$N$5:$N$1000,"REVIEWED SUPPORT"))</f>
        <v/>
      </c>
      <c r="I62" s="136">
        <f>IF(OR(B62="",C62="",D62="",F62=""),"",IF(F62="Not applicable","N/A",IF(F62="Optional",IF(H62&gt;=IF(G62="",1,G62),"OPTIONAL SUPPORT PRESENT","OPTIONAL — no reviewed support"),IF(H62&gt;=IF(G62="",1,G62),"COVERED — required support","MISSING — required reviewed support"))))</f>
        <v/>
      </c>
      <c r="J62" s="131" t="n"/>
    </row>
    <row r="63">
      <c r="A63" t="inlineStr">
        <is>
          <t>COV-0038</t>
        </is>
      </c>
      <c r="B63" s="131" t="n"/>
      <c r="C63" s="131" t="n"/>
      <c r="D63" s="131" t="n"/>
      <c r="E63" s="131" t="n"/>
      <c r="F63" s="131" t="n"/>
      <c r="G63" s="131" t="n"/>
      <c r="H63" s="136">
        <f>IF(OR(B63="",C63="",D63=""),"",COUNTIFS('08_EVIDENCE_LINKS'!$S$5:$S$1000,B63&amp;"|"&amp;C63&amp;"|"&amp;D63,'08_EVIDENCE_LINKS'!$N$5:$N$1000,"REVIEWED SUPPORT"))</f>
        <v/>
      </c>
      <c r="I63" s="136">
        <f>IF(OR(B63="",C63="",D63="",F63=""),"",IF(F63="Not applicable","N/A",IF(F63="Optional",IF(H63&gt;=IF(G63="",1,G63),"OPTIONAL SUPPORT PRESENT","OPTIONAL — no reviewed support"),IF(H63&gt;=IF(G63="",1,G63),"COVERED — required support","MISSING — required reviewed support"))))</f>
        <v/>
      </c>
      <c r="J63" s="131" t="n"/>
    </row>
    <row r="64">
      <c r="A64" t="inlineStr">
        <is>
          <t>COV-0039</t>
        </is>
      </c>
      <c r="B64" s="131" t="n"/>
      <c r="C64" s="131" t="n"/>
      <c r="D64" s="131" t="n"/>
      <c r="E64" s="131" t="n"/>
      <c r="F64" s="131" t="n"/>
      <c r="G64" s="131" t="n"/>
      <c r="H64" s="136">
        <f>IF(OR(B64="",C64="",D64=""),"",COUNTIFS('08_EVIDENCE_LINKS'!$S$5:$S$1000,B64&amp;"|"&amp;C64&amp;"|"&amp;D64,'08_EVIDENCE_LINKS'!$N$5:$N$1000,"REVIEWED SUPPORT"))</f>
        <v/>
      </c>
      <c r="I64" s="136">
        <f>IF(OR(B64="",C64="",D64="",F64=""),"",IF(F64="Not applicable","N/A",IF(F64="Optional",IF(H64&gt;=IF(G64="",1,G64),"OPTIONAL SUPPORT PRESENT","OPTIONAL — no reviewed support"),IF(H64&gt;=IF(G64="",1,G64),"COVERED — required support","MISSING — required reviewed support"))))</f>
        <v/>
      </c>
      <c r="J64" s="131" t="n"/>
    </row>
    <row r="65">
      <c r="A65" t="inlineStr">
        <is>
          <t>COV-0040</t>
        </is>
      </c>
      <c r="B65" s="131" t="n"/>
      <c r="C65" s="131" t="n"/>
      <c r="D65" s="131" t="n"/>
      <c r="E65" s="131" t="n"/>
      <c r="F65" s="131" t="n"/>
      <c r="G65" s="131" t="n"/>
      <c r="H65" s="136">
        <f>IF(OR(B65="",C65="",D65=""),"",COUNTIFS('08_EVIDENCE_LINKS'!$S$5:$S$1000,B65&amp;"|"&amp;C65&amp;"|"&amp;D65,'08_EVIDENCE_LINKS'!$N$5:$N$1000,"REVIEWED SUPPORT"))</f>
        <v/>
      </c>
      <c r="I65" s="136">
        <f>IF(OR(B65="",C65="",D65="",F65=""),"",IF(F65="Not applicable","N/A",IF(F65="Optional",IF(H65&gt;=IF(G65="",1,G65),"OPTIONAL SUPPORT PRESENT","OPTIONAL — no reviewed support"),IF(H65&gt;=IF(G65="",1,G65),"COVERED — required support","MISSING — required reviewed support"))))</f>
        <v/>
      </c>
      <c r="J65" s="131" t="n"/>
    </row>
    <row r="66">
      <c r="A66" t="inlineStr">
        <is>
          <t>COV-0041</t>
        </is>
      </c>
      <c r="B66" s="131" t="n"/>
      <c r="C66" s="131" t="n"/>
      <c r="D66" s="131" t="n"/>
      <c r="E66" s="131" t="n"/>
      <c r="F66" s="131" t="n"/>
      <c r="G66" s="131" t="n"/>
      <c r="H66" s="136">
        <f>IF(OR(B66="",C66="",D66=""),"",COUNTIFS('08_EVIDENCE_LINKS'!$S$5:$S$1000,B66&amp;"|"&amp;C66&amp;"|"&amp;D66,'08_EVIDENCE_LINKS'!$N$5:$N$1000,"REVIEWED SUPPORT"))</f>
        <v/>
      </c>
      <c r="I66" s="136">
        <f>IF(OR(B66="",C66="",D66="",F66=""),"",IF(F66="Not applicable","N/A",IF(F66="Optional",IF(H66&gt;=IF(G66="",1,G66),"OPTIONAL SUPPORT PRESENT","OPTIONAL — no reviewed support"),IF(H66&gt;=IF(G66="",1,G66),"COVERED — required support","MISSING — required reviewed support"))))</f>
        <v/>
      </c>
      <c r="J66" s="131" t="n"/>
    </row>
    <row r="67">
      <c r="A67" t="inlineStr">
        <is>
          <t>COV-0042</t>
        </is>
      </c>
      <c r="B67" s="131" t="n"/>
      <c r="C67" s="131" t="n"/>
      <c r="D67" s="131" t="n"/>
      <c r="E67" s="131" t="n"/>
      <c r="F67" s="131" t="n"/>
      <c r="G67" s="131" t="n"/>
      <c r="H67" s="136">
        <f>IF(OR(B67="",C67="",D67=""),"",COUNTIFS('08_EVIDENCE_LINKS'!$S$5:$S$1000,B67&amp;"|"&amp;C67&amp;"|"&amp;D67,'08_EVIDENCE_LINKS'!$N$5:$N$1000,"REVIEWED SUPPORT"))</f>
        <v/>
      </c>
      <c r="I67" s="136">
        <f>IF(OR(B67="",C67="",D67="",F67=""),"",IF(F67="Not applicable","N/A",IF(F67="Optional",IF(H67&gt;=IF(G67="",1,G67),"OPTIONAL SUPPORT PRESENT","OPTIONAL — no reviewed support"),IF(H67&gt;=IF(G67="",1,G67),"COVERED — required support","MISSING — required reviewed support"))))</f>
        <v/>
      </c>
      <c r="J67" s="131" t="n"/>
    </row>
    <row r="68">
      <c r="A68" t="inlineStr">
        <is>
          <t>COV-0043</t>
        </is>
      </c>
      <c r="B68" s="131" t="n"/>
      <c r="C68" s="131" t="n"/>
      <c r="D68" s="131" t="n"/>
      <c r="E68" s="131" t="n"/>
      <c r="F68" s="131" t="n"/>
      <c r="G68" s="131" t="n"/>
      <c r="H68" s="136">
        <f>IF(OR(B68="",C68="",D68=""),"",COUNTIFS('08_EVIDENCE_LINKS'!$S$5:$S$1000,B68&amp;"|"&amp;C68&amp;"|"&amp;D68,'08_EVIDENCE_LINKS'!$N$5:$N$1000,"REVIEWED SUPPORT"))</f>
        <v/>
      </c>
      <c r="I68" s="136">
        <f>IF(OR(B68="",C68="",D68="",F68=""),"",IF(F68="Not applicable","N/A",IF(F68="Optional",IF(H68&gt;=IF(G68="",1,G68),"OPTIONAL SUPPORT PRESENT","OPTIONAL — no reviewed support"),IF(H68&gt;=IF(G68="",1,G68),"COVERED — required support","MISSING — required reviewed support"))))</f>
        <v/>
      </c>
      <c r="J68" s="131" t="n"/>
    </row>
    <row r="69">
      <c r="A69" t="inlineStr">
        <is>
          <t>COV-0044</t>
        </is>
      </c>
      <c r="B69" s="131" t="n"/>
      <c r="C69" s="131" t="n"/>
      <c r="D69" s="131" t="n"/>
      <c r="E69" s="131" t="n"/>
      <c r="F69" s="131" t="n"/>
      <c r="G69" s="131" t="n"/>
      <c r="H69" s="136">
        <f>IF(OR(B69="",C69="",D69=""),"",COUNTIFS('08_EVIDENCE_LINKS'!$S$5:$S$1000,B69&amp;"|"&amp;C69&amp;"|"&amp;D69,'08_EVIDENCE_LINKS'!$N$5:$N$1000,"REVIEWED SUPPORT"))</f>
        <v/>
      </c>
      <c r="I69" s="136">
        <f>IF(OR(B69="",C69="",D69="",F69=""),"",IF(F69="Not applicable","N/A",IF(F69="Optional",IF(H69&gt;=IF(G69="",1,G69),"OPTIONAL SUPPORT PRESENT","OPTIONAL — no reviewed support"),IF(H69&gt;=IF(G69="",1,G69),"COVERED — required support","MISSING — required reviewed support"))))</f>
        <v/>
      </c>
      <c r="J69" s="131" t="n"/>
    </row>
    <row r="70">
      <c r="A70" t="inlineStr">
        <is>
          <t>COV-0045</t>
        </is>
      </c>
      <c r="B70" s="131" t="n"/>
      <c r="C70" s="131" t="n"/>
      <c r="D70" s="131" t="n"/>
      <c r="E70" s="131" t="n"/>
      <c r="F70" s="131" t="n"/>
      <c r="G70" s="131" t="n"/>
      <c r="H70" s="136">
        <f>IF(OR(B70="",C70="",D70=""),"",COUNTIFS('08_EVIDENCE_LINKS'!$S$5:$S$1000,B70&amp;"|"&amp;C70&amp;"|"&amp;D70,'08_EVIDENCE_LINKS'!$N$5:$N$1000,"REVIEWED SUPPORT"))</f>
        <v/>
      </c>
      <c r="I70" s="136">
        <f>IF(OR(B70="",C70="",D70="",F70=""),"",IF(F70="Not applicable","N/A",IF(F70="Optional",IF(H70&gt;=IF(G70="",1,G70),"OPTIONAL SUPPORT PRESENT","OPTIONAL — no reviewed support"),IF(H70&gt;=IF(G70="",1,G70),"COVERED — required support","MISSING — required reviewed support"))))</f>
        <v/>
      </c>
      <c r="J70" s="131" t="n"/>
    </row>
    <row r="71">
      <c r="A71" t="inlineStr">
        <is>
          <t>COV-0046</t>
        </is>
      </c>
      <c r="B71" s="131" t="n"/>
      <c r="C71" s="131" t="n"/>
      <c r="D71" s="131" t="n"/>
      <c r="E71" s="131" t="n"/>
      <c r="F71" s="131" t="n"/>
      <c r="G71" s="131" t="n"/>
      <c r="H71" s="136">
        <f>IF(OR(B71="",C71="",D71=""),"",COUNTIFS('08_EVIDENCE_LINKS'!$S$5:$S$1000,B71&amp;"|"&amp;C71&amp;"|"&amp;D71,'08_EVIDENCE_LINKS'!$N$5:$N$1000,"REVIEWED SUPPORT"))</f>
        <v/>
      </c>
      <c r="I71" s="136">
        <f>IF(OR(B71="",C71="",D71="",F71=""),"",IF(F71="Not applicable","N/A",IF(F71="Optional",IF(H71&gt;=IF(G71="",1,G71),"OPTIONAL SUPPORT PRESENT","OPTIONAL — no reviewed support"),IF(H71&gt;=IF(G71="",1,G71),"COVERED — required support","MISSING — required reviewed support"))))</f>
        <v/>
      </c>
      <c r="J71" s="131" t="n"/>
    </row>
    <row r="72">
      <c r="A72" t="inlineStr">
        <is>
          <t>COV-0047</t>
        </is>
      </c>
      <c r="B72" s="131" t="n"/>
      <c r="C72" s="131" t="n"/>
      <c r="D72" s="131" t="n"/>
      <c r="E72" s="131" t="n"/>
      <c r="F72" s="131" t="n"/>
      <c r="G72" s="131" t="n"/>
      <c r="H72" s="136">
        <f>IF(OR(B72="",C72="",D72=""),"",COUNTIFS('08_EVIDENCE_LINKS'!$S$5:$S$1000,B72&amp;"|"&amp;C72&amp;"|"&amp;D72,'08_EVIDENCE_LINKS'!$N$5:$N$1000,"REVIEWED SUPPORT"))</f>
        <v/>
      </c>
      <c r="I72" s="136">
        <f>IF(OR(B72="",C72="",D72="",F72=""),"",IF(F72="Not applicable","N/A",IF(F72="Optional",IF(H72&gt;=IF(G72="",1,G72),"OPTIONAL SUPPORT PRESENT","OPTIONAL — no reviewed support"),IF(H72&gt;=IF(G72="",1,G72),"COVERED — required support","MISSING — required reviewed support"))))</f>
        <v/>
      </c>
      <c r="J72" s="131" t="n"/>
    </row>
    <row r="73">
      <c r="A73" t="inlineStr">
        <is>
          <t>COV-0048</t>
        </is>
      </c>
      <c r="B73" s="131" t="n"/>
      <c r="C73" s="131" t="n"/>
      <c r="D73" s="131" t="n"/>
      <c r="E73" s="131" t="n"/>
      <c r="F73" s="131" t="n"/>
      <c r="G73" s="131" t="n"/>
      <c r="H73" s="136">
        <f>IF(OR(B73="",C73="",D73=""),"",COUNTIFS('08_EVIDENCE_LINKS'!$S$5:$S$1000,B73&amp;"|"&amp;C73&amp;"|"&amp;D73,'08_EVIDENCE_LINKS'!$N$5:$N$1000,"REVIEWED SUPPORT"))</f>
        <v/>
      </c>
      <c r="I73" s="136">
        <f>IF(OR(B73="",C73="",D73="",F73=""),"",IF(F73="Not applicable","N/A",IF(F73="Optional",IF(H73&gt;=IF(G73="",1,G73),"OPTIONAL SUPPORT PRESENT","OPTIONAL — no reviewed support"),IF(H73&gt;=IF(G73="",1,G73),"COVERED — required support","MISSING — required reviewed support"))))</f>
        <v/>
      </c>
      <c r="J73" s="131" t="n"/>
    </row>
    <row r="74">
      <c r="A74" t="inlineStr">
        <is>
          <t>COV-0049</t>
        </is>
      </c>
      <c r="B74" s="131" t="n"/>
      <c r="C74" s="131" t="n"/>
      <c r="D74" s="131" t="n"/>
      <c r="E74" s="131" t="n"/>
      <c r="F74" s="131" t="n"/>
      <c r="G74" s="131" t="n"/>
      <c r="H74" s="136">
        <f>IF(OR(B74="",C74="",D74=""),"",COUNTIFS('08_EVIDENCE_LINKS'!$S$5:$S$1000,B74&amp;"|"&amp;C74&amp;"|"&amp;D74,'08_EVIDENCE_LINKS'!$N$5:$N$1000,"REVIEWED SUPPORT"))</f>
        <v/>
      </c>
      <c r="I74" s="136">
        <f>IF(OR(B74="",C74="",D74="",F74=""),"",IF(F74="Not applicable","N/A",IF(F74="Optional",IF(H74&gt;=IF(G74="",1,G74),"OPTIONAL SUPPORT PRESENT","OPTIONAL — no reviewed support"),IF(H74&gt;=IF(G74="",1,G74),"COVERED — required support","MISSING — required reviewed support"))))</f>
        <v/>
      </c>
      <c r="J74" s="131" t="n"/>
    </row>
    <row r="75">
      <c r="A75" t="inlineStr">
        <is>
          <t>COV-0050</t>
        </is>
      </c>
      <c r="B75" s="131" t="n"/>
      <c r="C75" s="131" t="n"/>
      <c r="D75" s="131" t="n"/>
      <c r="E75" s="131" t="n"/>
      <c r="F75" s="131" t="n"/>
      <c r="G75" s="131" t="n"/>
      <c r="H75" s="136">
        <f>IF(OR(B75="",C75="",D75=""),"",COUNTIFS('08_EVIDENCE_LINKS'!$S$5:$S$1000,B75&amp;"|"&amp;C75&amp;"|"&amp;D75,'08_EVIDENCE_LINKS'!$N$5:$N$1000,"REVIEWED SUPPORT"))</f>
        <v/>
      </c>
      <c r="I75" s="136">
        <f>IF(OR(B75="",C75="",D75="",F75=""),"",IF(F75="Not applicable","N/A",IF(F75="Optional",IF(H75&gt;=IF(G75="",1,G75),"OPTIONAL SUPPORT PRESENT","OPTIONAL — no reviewed support"),IF(H75&gt;=IF(G75="",1,G75),"COVERED — required support","MISSING — required reviewed support"))))</f>
        <v/>
      </c>
      <c r="J75" s="131" t="n"/>
    </row>
    <row r="76">
      <c r="A76" t="inlineStr">
        <is>
          <t>COV-0051</t>
        </is>
      </c>
      <c r="B76" s="131" t="n"/>
      <c r="C76" s="131" t="n"/>
      <c r="D76" s="131" t="n"/>
      <c r="E76" s="131" t="n"/>
      <c r="F76" s="131" t="n"/>
      <c r="G76" s="131" t="n"/>
      <c r="H76" s="136">
        <f>IF(OR(B76="",C76="",D76=""),"",COUNTIFS('08_EVIDENCE_LINKS'!$S$5:$S$1000,B76&amp;"|"&amp;C76&amp;"|"&amp;D76,'08_EVIDENCE_LINKS'!$N$5:$N$1000,"REVIEWED SUPPORT"))</f>
        <v/>
      </c>
      <c r="I76" s="136">
        <f>IF(OR(B76="",C76="",D76="",F76=""),"",IF(F76="Not applicable","N/A",IF(F76="Optional",IF(H76&gt;=IF(G76="",1,G76),"OPTIONAL SUPPORT PRESENT","OPTIONAL — no reviewed support"),IF(H76&gt;=IF(G76="",1,G76),"COVERED — required support","MISSING — required reviewed support"))))</f>
        <v/>
      </c>
      <c r="J76" s="131" t="n"/>
    </row>
    <row r="77">
      <c r="A77" t="inlineStr">
        <is>
          <t>COV-0052</t>
        </is>
      </c>
      <c r="B77" s="131" t="n"/>
      <c r="C77" s="131" t="n"/>
      <c r="D77" s="131" t="n"/>
      <c r="E77" s="131" t="n"/>
      <c r="F77" s="131" t="n"/>
      <c r="G77" s="131" t="n"/>
      <c r="H77" s="136">
        <f>IF(OR(B77="",C77="",D77=""),"",COUNTIFS('08_EVIDENCE_LINKS'!$S$5:$S$1000,B77&amp;"|"&amp;C77&amp;"|"&amp;D77,'08_EVIDENCE_LINKS'!$N$5:$N$1000,"REVIEWED SUPPORT"))</f>
        <v/>
      </c>
      <c r="I77" s="136">
        <f>IF(OR(B77="",C77="",D77="",F77=""),"",IF(F77="Not applicable","N/A",IF(F77="Optional",IF(H77&gt;=IF(G77="",1,G77),"OPTIONAL SUPPORT PRESENT","OPTIONAL — no reviewed support"),IF(H77&gt;=IF(G77="",1,G77),"COVERED — required support","MISSING — required reviewed support"))))</f>
        <v/>
      </c>
      <c r="J77" s="131" t="n"/>
    </row>
    <row r="78">
      <c r="A78" t="inlineStr">
        <is>
          <t>COV-0053</t>
        </is>
      </c>
      <c r="B78" s="131" t="n"/>
      <c r="C78" s="131" t="n"/>
      <c r="D78" s="131" t="n"/>
      <c r="E78" s="131" t="n"/>
      <c r="F78" s="131" t="n"/>
      <c r="G78" s="131" t="n"/>
      <c r="H78" s="136">
        <f>IF(OR(B78="",C78="",D78=""),"",COUNTIFS('08_EVIDENCE_LINKS'!$S$5:$S$1000,B78&amp;"|"&amp;C78&amp;"|"&amp;D78,'08_EVIDENCE_LINKS'!$N$5:$N$1000,"REVIEWED SUPPORT"))</f>
        <v/>
      </c>
      <c r="I78" s="136">
        <f>IF(OR(B78="",C78="",D78="",F78=""),"",IF(F78="Not applicable","N/A",IF(F78="Optional",IF(H78&gt;=IF(G78="",1,G78),"OPTIONAL SUPPORT PRESENT","OPTIONAL — no reviewed support"),IF(H78&gt;=IF(G78="",1,G78),"COVERED — required support","MISSING — required reviewed support"))))</f>
        <v/>
      </c>
      <c r="J78" s="131" t="n"/>
    </row>
    <row r="79">
      <c r="A79" t="inlineStr">
        <is>
          <t>COV-0054</t>
        </is>
      </c>
      <c r="B79" s="131" t="n"/>
      <c r="C79" s="131" t="n"/>
      <c r="D79" s="131" t="n"/>
      <c r="E79" s="131" t="n"/>
      <c r="F79" s="131" t="n"/>
      <c r="G79" s="131" t="n"/>
      <c r="H79" s="136">
        <f>IF(OR(B79="",C79="",D79=""),"",COUNTIFS('08_EVIDENCE_LINKS'!$S$5:$S$1000,B79&amp;"|"&amp;C79&amp;"|"&amp;D79,'08_EVIDENCE_LINKS'!$N$5:$N$1000,"REVIEWED SUPPORT"))</f>
        <v/>
      </c>
      <c r="I79" s="136">
        <f>IF(OR(B79="",C79="",D79="",F79=""),"",IF(F79="Not applicable","N/A",IF(F79="Optional",IF(H79&gt;=IF(G79="",1,G79),"OPTIONAL SUPPORT PRESENT","OPTIONAL — no reviewed support"),IF(H79&gt;=IF(G79="",1,G79),"COVERED — required support","MISSING — required reviewed support"))))</f>
        <v/>
      </c>
      <c r="J79" s="131" t="n"/>
    </row>
    <row r="80">
      <c r="A80" t="inlineStr">
        <is>
          <t>COV-0055</t>
        </is>
      </c>
      <c r="B80" s="131" t="n"/>
      <c r="C80" s="131" t="n"/>
      <c r="D80" s="131" t="n"/>
      <c r="E80" s="131" t="n"/>
      <c r="F80" s="131" t="n"/>
      <c r="G80" s="131" t="n"/>
      <c r="H80" s="136">
        <f>IF(OR(B80="",C80="",D80=""),"",COUNTIFS('08_EVIDENCE_LINKS'!$S$5:$S$1000,B80&amp;"|"&amp;C80&amp;"|"&amp;D80,'08_EVIDENCE_LINKS'!$N$5:$N$1000,"REVIEWED SUPPORT"))</f>
        <v/>
      </c>
      <c r="I80" s="136">
        <f>IF(OR(B80="",C80="",D80="",F80=""),"",IF(F80="Not applicable","N/A",IF(F80="Optional",IF(H80&gt;=IF(G80="",1,G80),"OPTIONAL SUPPORT PRESENT","OPTIONAL — no reviewed support"),IF(H80&gt;=IF(G80="",1,G80),"COVERED — required support","MISSING — required reviewed support"))))</f>
        <v/>
      </c>
      <c r="J80" s="131" t="n"/>
    </row>
    <row r="81">
      <c r="A81" t="inlineStr">
        <is>
          <t>COV-0056</t>
        </is>
      </c>
      <c r="B81" s="131" t="n"/>
      <c r="C81" s="131" t="n"/>
      <c r="D81" s="131" t="n"/>
      <c r="E81" s="131" t="n"/>
      <c r="F81" s="131" t="n"/>
      <c r="G81" s="131" t="n"/>
      <c r="H81" s="136">
        <f>IF(OR(B81="",C81="",D81=""),"",COUNTIFS('08_EVIDENCE_LINKS'!$S$5:$S$1000,B81&amp;"|"&amp;C81&amp;"|"&amp;D81,'08_EVIDENCE_LINKS'!$N$5:$N$1000,"REVIEWED SUPPORT"))</f>
        <v/>
      </c>
      <c r="I81" s="136">
        <f>IF(OR(B81="",C81="",D81="",F81=""),"",IF(F81="Not applicable","N/A",IF(F81="Optional",IF(H81&gt;=IF(G81="",1,G81),"OPTIONAL SUPPORT PRESENT","OPTIONAL — no reviewed support"),IF(H81&gt;=IF(G81="",1,G81),"COVERED — required support","MISSING — required reviewed support"))))</f>
        <v/>
      </c>
      <c r="J81" s="131" t="n"/>
    </row>
    <row r="82">
      <c r="A82" t="inlineStr">
        <is>
          <t>COV-0057</t>
        </is>
      </c>
      <c r="B82" s="131" t="n"/>
      <c r="C82" s="131" t="n"/>
      <c r="D82" s="131" t="n"/>
      <c r="E82" s="131" t="n"/>
      <c r="F82" s="131" t="n"/>
      <c r="G82" s="131" t="n"/>
      <c r="H82" s="136">
        <f>IF(OR(B82="",C82="",D82=""),"",COUNTIFS('08_EVIDENCE_LINKS'!$S$5:$S$1000,B82&amp;"|"&amp;C82&amp;"|"&amp;D82,'08_EVIDENCE_LINKS'!$N$5:$N$1000,"REVIEWED SUPPORT"))</f>
        <v/>
      </c>
      <c r="I82" s="136">
        <f>IF(OR(B82="",C82="",D82="",F82=""),"",IF(F82="Not applicable","N/A",IF(F82="Optional",IF(H82&gt;=IF(G82="",1,G82),"OPTIONAL SUPPORT PRESENT","OPTIONAL — no reviewed support"),IF(H82&gt;=IF(G82="",1,G82),"COVERED — required support","MISSING — required reviewed support"))))</f>
        <v/>
      </c>
      <c r="J82" s="131" t="n"/>
    </row>
    <row r="83">
      <c r="A83" t="inlineStr">
        <is>
          <t>COV-0058</t>
        </is>
      </c>
      <c r="B83" s="131" t="n"/>
      <c r="C83" s="131" t="n"/>
      <c r="D83" s="131" t="n"/>
      <c r="E83" s="131" t="n"/>
      <c r="F83" s="131" t="n"/>
      <c r="G83" s="131" t="n"/>
      <c r="H83" s="136">
        <f>IF(OR(B83="",C83="",D83=""),"",COUNTIFS('08_EVIDENCE_LINKS'!$S$5:$S$1000,B83&amp;"|"&amp;C83&amp;"|"&amp;D83,'08_EVIDENCE_LINKS'!$N$5:$N$1000,"REVIEWED SUPPORT"))</f>
        <v/>
      </c>
      <c r="I83" s="136">
        <f>IF(OR(B83="",C83="",D83="",F83=""),"",IF(F83="Not applicable","N/A",IF(F83="Optional",IF(H83&gt;=IF(G83="",1,G83),"OPTIONAL SUPPORT PRESENT","OPTIONAL — no reviewed support"),IF(H83&gt;=IF(G83="",1,G83),"COVERED — required support","MISSING — required reviewed support"))))</f>
        <v/>
      </c>
      <c r="J83" s="131" t="n"/>
    </row>
    <row r="84">
      <c r="A84" t="inlineStr">
        <is>
          <t>COV-0059</t>
        </is>
      </c>
      <c r="B84" s="131" t="n"/>
      <c r="C84" s="131" t="n"/>
      <c r="D84" s="131" t="n"/>
      <c r="E84" s="131" t="n"/>
      <c r="F84" s="131" t="n"/>
      <c r="G84" s="131" t="n"/>
      <c r="H84" s="136">
        <f>IF(OR(B84="",C84="",D84=""),"",COUNTIFS('08_EVIDENCE_LINKS'!$S$5:$S$1000,B84&amp;"|"&amp;C84&amp;"|"&amp;D84,'08_EVIDENCE_LINKS'!$N$5:$N$1000,"REVIEWED SUPPORT"))</f>
        <v/>
      </c>
      <c r="I84" s="136">
        <f>IF(OR(B84="",C84="",D84="",F84=""),"",IF(F84="Not applicable","N/A",IF(F84="Optional",IF(H84&gt;=IF(G84="",1,G84),"OPTIONAL SUPPORT PRESENT","OPTIONAL — no reviewed support"),IF(H84&gt;=IF(G84="",1,G84),"COVERED — required support","MISSING — required reviewed support"))))</f>
        <v/>
      </c>
      <c r="J84" s="131" t="n"/>
    </row>
    <row r="85">
      <c r="A85" t="inlineStr">
        <is>
          <t>COV-0060</t>
        </is>
      </c>
      <c r="B85" s="131" t="n"/>
      <c r="C85" s="131" t="n"/>
      <c r="D85" s="131" t="n"/>
      <c r="E85" s="131" t="n"/>
      <c r="F85" s="131" t="n"/>
      <c r="G85" s="131" t="n"/>
      <c r="H85" s="136">
        <f>IF(OR(B85="",C85="",D85=""),"",COUNTIFS('08_EVIDENCE_LINKS'!$S$5:$S$1000,B85&amp;"|"&amp;C85&amp;"|"&amp;D85,'08_EVIDENCE_LINKS'!$N$5:$N$1000,"REVIEWED SUPPORT"))</f>
        <v/>
      </c>
      <c r="I85" s="136">
        <f>IF(OR(B85="",C85="",D85="",F85=""),"",IF(F85="Not applicable","N/A",IF(F85="Optional",IF(H85&gt;=IF(G85="",1,G85),"OPTIONAL SUPPORT PRESENT","OPTIONAL — no reviewed support"),IF(H85&gt;=IF(G85="",1,G85),"COVERED — required support","MISSING — required reviewed support"))))</f>
        <v/>
      </c>
      <c r="J85" s="131" t="n"/>
    </row>
    <row r="86">
      <c r="A86" t="inlineStr">
        <is>
          <t>COV-0061</t>
        </is>
      </c>
      <c r="B86" s="131" t="n"/>
      <c r="C86" s="131" t="n"/>
      <c r="D86" s="131" t="n"/>
      <c r="E86" s="131" t="n"/>
      <c r="F86" s="131" t="n"/>
      <c r="G86" s="131" t="n"/>
      <c r="H86" s="136">
        <f>IF(OR(B86="",C86="",D86=""),"",COUNTIFS('08_EVIDENCE_LINKS'!$S$5:$S$1000,B86&amp;"|"&amp;C86&amp;"|"&amp;D86,'08_EVIDENCE_LINKS'!$N$5:$N$1000,"REVIEWED SUPPORT"))</f>
        <v/>
      </c>
      <c r="I86" s="136">
        <f>IF(OR(B86="",C86="",D86="",F86=""),"",IF(F86="Not applicable","N/A",IF(F86="Optional",IF(H86&gt;=IF(G86="",1,G86),"OPTIONAL SUPPORT PRESENT","OPTIONAL — no reviewed support"),IF(H86&gt;=IF(G86="",1,G86),"COVERED — required support","MISSING — required reviewed support"))))</f>
        <v/>
      </c>
      <c r="J86" s="131" t="n"/>
    </row>
    <row r="87">
      <c r="A87" t="inlineStr">
        <is>
          <t>COV-0062</t>
        </is>
      </c>
      <c r="B87" s="131" t="n"/>
      <c r="C87" s="131" t="n"/>
      <c r="D87" s="131" t="n"/>
      <c r="E87" s="131" t="n"/>
      <c r="F87" s="131" t="n"/>
      <c r="G87" s="131" t="n"/>
      <c r="H87" s="136">
        <f>IF(OR(B87="",C87="",D87=""),"",COUNTIFS('08_EVIDENCE_LINKS'!$S$5:$S$1000,B87&amp;"|"&amp;C87&amp;"|"&amp;D87,'08_EVIDENCE_LINKS'!$N$5:$N$1000,"REVIEWED SUPPORT"))</f>
        <v/>
      </c>
      <c r="I87" s="136">
        <f>IF(OR(B87="",C87="",D87="",F87=""),"",IF(F87="Not applicable","N/A",IF(F87="Optional",IF(H87&gt;=IF(G87="",1,G87),"OPTIONAL SUPPORT PRESENT","OPTIONAL — no reviewed support"),IF(H87&gt;=IF(G87="",1,G87),"COVERED — required support","MISSING — required reviewed support"))))</f>
        <v/>
      </c>
      <c r="J87" s="131" t="n"/>
    </row>
    <row r="88">
      <c r="A88" t="inlineStr">
        <is>
          <t>COV-0063</t>
        </is>
      </c>
      <c r="B88" s="131" t="n"/>
      <c r="C88" s="131" t="n"/>
      <c r="D88" s="131" t="n"/>
      <c r="E88" s="131" t="n"/>
      <c r="F88" s="131" t="n"/>
      <c r="G88" s="131" t="n"/>
      <c r="H88" s="136">
        <f>IF(OR(B88="",C88="",D88=""),"",COUNTIFS('08_EVIDENCE_LINKS'!$S$5:$S$1000,B88&amp;"|"&amp;C88&amp;"|"&amp;D88,'08_EVIDENCE_LINKS'!$N$5:$N$1000,"REVIEWED SUPPORT"))</f>
        <v/>
      </c>
      <c r="I88" s="136">
        <f>IF(OR(B88="",C88="",D88="",F88=""),"",IF(F88="Not applicable","N/A",IF(F88="Optional",IF(H88&gt;=IF(G88="",1,G88),"OPTIONAL SUPPORT PRESENT","OPTIONAL — no reviewed support"),IF(H88&gt;=IF(G88="",1,G88),"COVERED — required support","MISSING — required reviewed support"))))</f>
        <v/>
      </c>
      <c r="J88" s="131" t="n"/>
    </row>
    <row r="89">
      <c r="A89" t="inlineStr">
        <is>
          <t>COV-0064</t>
        </is>
      </c>
      <c r="B89" s="131" t="n"/>
      <c r="C89" s="131" t="n"/>
      <c r="D89" s="131" t="n"/>
      <c r="E89" s="131" t="n"/>
      <c r="F89" s="131" t="n"/>
      <c r="G89" s="131" t="n"/>
      <c r="H89" s="136">
        <f>IF(OR(B89="",C89="",D89=""),"",COUNTIFS('08_EVIDENCE_LINKS'!$S$5:$S$1000,B89&amp;"|"&amp;C89&amp;"|"&amp;D89,'08_EVIDENCE_LINKS'!$N$5:$N$1000,"REVIEWED SUPPORT"))</f>
        <v/>
      </c>
      <c r="I89" s="136">
        <f>IF(OR(B89="",C89="",D89="",F89=""),"",IF(F89="Not applicable","N/A",IF(F89="Optional",IF(H89&gt;=IF(G89="",1,G89),"OPTIONAL SUPPORT PRESENT","OPTIONAL — no reviewed support"),IF(H89&gt;=IF(G89="",1,G89),"COVERED — required support","MISSING — required reviewed support"))))</f>
        <v/>
      </c>
      <c r="J89" s="131" t="n"/>
    </row>
    <row r="90">
      <c r="A90" t="inlineStr">
        <is>
          <t>COV-0065</t>
        </is>
      </c>
      <c r="B90" s="131" t="n"/>
      <c r="C90" s="131" t="n"/>
      <c r="D90" s="131" t="n"/>
      <c r="E90" s="131" t="n"/>
      <c r="F90" s="131" t="n"/>
      <c r="G90" s="131" t="n"/>
      <c r="H90" s="136">
        <f>IF(OR(B90="",C90="",D90=""),"",COUNTIFS('08_EVIDENCE_LINKS'!$S$5:$S$1000,B90&amp;"|"&amp;C90&amp;"|"&amp;D90,'08_EVIDENCE_LINKS'!$N$5:$N$1000,"REVIEWED SUPPORT"))</f>
        <v/>
      </c>
      <c r="I90" s="136">
        <f>IF(OR(B90="",C90="",D90="",F90=""),"",IF(F90="Not applicable","N/A",IF(F90="Optional",IF(H90&gt;=IF(G90="",1,G90),"OPTIONAL SUPPORT PRESENT","OPTIONAL — no reviewed support"),IF(H90&gt;=IF(G90="",1,G90),"COVERED — required support","MISSING — required reviewed support"))))</f>
        <v/>
      </c>
      <c r="J90" s="131" t="n"/>
    </row>
    <row r="91">
      <c r="A91" t="inlineStr">
        <is>
          <t>COV-0066</t>
        </is>
      </c>
      <c r="B91" s="131" t="n"/>
      <c r="C91" s="131" t="n"/>
      <c r="D91" s="131" t="n"/>
      <c r="E91" s="131" t="n"/>
      <c r="F91" s="131" t="n"/>
      <c r="G91" s="131" t="n"/>
      <c r="H91" s="136">
        <f>IF(OR(B91="",C91="",D91=""),"",COUNTIFS('08_EVIDENCE_LINKS'!$S$5:$S$1000,B91&amp;"|"&amp;C91&amp;"|"&amp;D91,'08_EVIDENCE_LINKS'!$N$5:$N$1000,"REVIEWED SUPPORT"))</f>
        <v/>
      </c>
      <c r="I91" s="136">
        <f>IF(OR(B91="",C91="",D91="",F91=""),"",IF(F91="Not applicable","N/A",IF(F91="Optional",IF(H91&gt;=IF(G91="",1,G91),"OPTIONAL SUPPORT PRESENT","OPTIONAL — no reviewed support"),IF(H91&gt;=IF(G91="",1,G91),"COVERED — required support","MISSING — required reviewed support"))))</f>
        <v/>
      </c>
      <c r="J91" s="131" t="n"/>
    </row>
    <row r="92">
      <c r="A92" t="inlineStr">
        <is>
          <t>COV-0067</t>
        </is>
      </c>
      <c r="B92" s="131" t="n"/>
      <c r="C92" s="131" t="n"/>
      <c r="D92" s="131" t="n"/>
      <c r="E92" s="131" t="n"/>
      <c r="F92" s="131" t="n"/>
      <c r="G92" s="131" t="n"/>
      <c r="H92" s="136">
        <f>IF(OR(B92="",C92="",D92=""),"",COUNTIFS('08_EVIDENCE_LINKS'!$S$5:$S$1000,B92&amp;"|"&amp;C92&amp;"|"&amp;D92,'08_EVIDENCE_LINKS'!$N$5:$N$1000,"REVIEWED SUPPORT"))</f>
        <v/>
      </c>
      <c r="I92" s="136">
        <f>IF(OR(B92="",C92="",D92="",F92=""),"",IF(F92="Not applicable","N/A",IF(F92="Optional",IF(H92&gt;=IF(G92="",1,G92),"OPTIONAL SUPPORT PRESENT","OPTIONAL — no reviewed support"),IF(H92&gt;=IF(G92="",1,G92),"COVERED — required support","MISSING — required reviewed support"))))</f>
        <v/>
      </c>
      <c r="J92" s="131" t="n"/>
    </row>
    <row r="93">
      <c r="A93" t="inlineStr">
        <is>
          <t>COV-0068</t>
        </is>
      </c>
      <c r="B93" s="131" t="n"/>
      <c r="C93" s="131" t="n"/>
      <c r="D93" s="131" t="n"/>
      <c r="E93" s="131" t="n"/>
      <c r="F93" s="131" t="n"/>
      <c r="G93" s="131" t="n"/>
      <c r="H93" s="136">
        <f>IF(OR(B93="",C93="",D93=""),"",COUNTIFS('08_EVIDENCE_LINKS'!$S$5:$S$1000,B93&amp;"|"&amp;C93&amp;"|"&amp;D93,'08_EVIDENCE_LINKS'!$N$5:$N$1000,"REVIEWED SUPPORT"))</f>
        <v/>
      </c>
      <c r="I93" s="136">
        <f>IF(OR(B93="",C93="",D93="",F93=""),"",IF(F93="Not applicable","N/A",IF(F93="Optional",IF(H93&gt;=IF(G93="",1,G93),"OPTIONAL SUPPORT PRESENT","OPTIONAL — no reviewed support"),IF(H93&gt;=IF(G93="",1,G93),"COVERED — required support","MISSING — required reviewed support"))))</f>
        <v/>
      </c>
      <c r="J93" s="131" t="n"/>
    </row>
    <row r="94">
      <c r="A94" t="inlineStr">
        <is>
          <t>COV-0069</t>
        </is>
      </c>
      <c r="B94" s="131" t="n"/>
      <c r="C94" s="131" t="n"/>
      <c r="D94" s="131" t="n"/>
      <c r="E94" s="131" t="n"/>
      <c r="F94" s="131" t="n"/>
      <c r="G94" s="131" t="n"/>
      <c r="H94" s="136">
        <f>IF(OR(B94="",C94="",D94=""),"",COUNTIFS('08_EVIDENCE_LINKS'!$S$5:$S$1000,B94&amp;"|"&amp;C94&amp;"|"&amp;D94,'08_EVIDENCE_LINKS'!$N$5:$N$1000,"REVIEWED SUPPORT"))</f>
        <v/>
      </c>
      <c r="I94" s="136">
        <f>IF(OR(B94="",C94="",D94="",F94=""),"",IF(F94="Not applicable","N/A",IF(F94="Optional",IF(H94&gt;=IF(G94="",1,G94),"OPTIONAL SUPPORT PRESENT","OPTIONAL — no reviewed support"),IF(H94&gt;=IF(G94="",1,G94),"COVERED — required support","MISSING — required reviewed support"))))</f>
        <v/>
      </c>
      <c r="J94" s="131" t="n"/>
    </row>
    <row r="95">
      <c r="A95" t="inlineStr">
        <is>
          <t>COV-0070</t>
        </is>
      </c>
      <c r="B95" s="131" t="n"/>
      <c r="C95" s="131" t="n"/>
      <c r="D95" s="131" t="n"/>
      <c r="E95" s="131" t="n"/>
      <c r="F95" s="131" t="n"/>
      <c r="G95" s="131" t="n"/>
      <c r="H95" s="136">
        <f>IF(OR(B95="",C95="",D95=""),"",COUNTIFS('08_EVIDENCE_LINKS'!$S$5:$S$1000,B95&amp;"|"&amp;C95&amp;"|"&amp;D95,'08_EVIDENCE_LINKS'!$N$5:$N$1000,"REVIEWED SUPPORT"))</f>
        <v/>
      </c>
      <c r="I95" s="136">
        <f>IF(OR(B95="",C95="",D95="",F95=""),"",IF(F95="Not applicable","N/A",IF(F95="Optional",IF(H95&gt;=IF(G95="",1,G95),"OPTIONAL SUPPORT PRESENT","OPTIONAL — no reviewed support"),IF(H95&gt;=IF(G95="",1,G95),"COVERED — required support","MISSING — required reviewed support"))))</f>
        <v/>
      </c>
      <c r="J95" s="131" t="n"/>
    </row>
    <row r="96">
      <c r="A96" t="inlineStr">
        <is>
          <t>COV-0071</t>
        </is>
      </c>
      <c r="B96" s="131" t="n"/>
      <c r="C96" s="131" t="n"/>
      <c r="D96" s="131" t="n"/>
      <c r="E96" s="131" t="n"/>
      <c r="F96" s="131" t="n"/>
      <c r="G96" s="131" t="n"/>
      <c r="H96" s="136">
        <f>IF(OR(B96="",C96="",D96=""),"",COUNTIFS('08_EVIDENCE_LINKS'!$S$5:$S$1000,B96&amp;"|"&amp;C96&amp;"|"&amp;D96,'08_EVIDENCE_LINKS'!$N$5:$N$1000,"REVIEWED SUPPORT"))</f>
        <v/>
      </c>
      <c r="I96" s="136">
        <f>IF(OR(B96="",C96="",D96="",F96=""),"",IF(F96="Not applicable","N/A",IF(F96="Optional",IF(H96&gt;=IF(G96="",1,G96),"OPTIONAL SUPPORT PRESENT","OPTIONAL — no reviewed support"),IF(H96&gt;=IF(G96="",1,G96),"COVERED — required support","MISSING — required reviewed support"))))</f>
        <v/>
      </c>
      <c r="J96" s="131" t="n"/>
    </row>
    <row r="97">
      <c r="A97" t="inlineStr">
        <is>
          <t>COV-0072</t>
        </is>
      </c>
      <c r="B97" s="131" t="n"/>
      <c r="C97" s="131" t="n"/>
      <c r="D97" s="131" t="n"/>
      <c r="E97" s="131" t="n"/>
      <c r="F97" s="131" t="n"/>
      <c r="G97" s="131" t="n"/>
      <c r="H97" s="136">
        <f>IF(OR(B97="",C97="",D97=""),"",COUNTIFS('08_EVIDENCE_LINKS'!$S$5:$S$1000,B97&amp;"|"&amp;C97&amp;"|"&amp;D97,'08_EVIDENCE_LINKS'!$N$5:$N$1000,"REVIEWED SUPPORT"))</f>
        <v/>
      </c>
      <c r="I97" s="136">
        <f>IF(OR(B97="",C97="",D97="",F97=""),"",IF(F97="Not applicable","N/A",IF(F97="Optional",IF(H97&gt;=IF(G97="",1,G97),"OPTIONAL SUPPORT PRESENT","OPTIONAL — no reviewed support"),IF(H97&gt;=IF(G97="",1,G97),"COVERED — required support","MISSING — required reviewed support"))))</f>
        <v/>
      </c>
      <c r="J97" s="131" t="n"/>
    </row>
    <row r="98">
      <c r="A98" t="inlineStr">
        <is>
          <t>COV-0073</t>
        </is>
      </c>
      <c r="B98" s="131" t="n"/>
      <c r="C98" s="131" t="n"/>
      <c r="D98" s="131" t="n"/>
      <c r="E98" s="131" t="n"/>
      <c r="F98" s="131" t="n"/>
      <c r="G98" s="131" t="n"/>
      <c r="H98" s="136">
        <f>IF(OR(B98="",C98="",D98=""),"",COUNTIFS('08_EVIDENCE_LINKS'!$S$5:$S$1000,B98&amp;"|"&amp;C98&amp;"|"&amp;D98,'08_EVIDENCE_LINKS'!$N$5:$N$1000,"REVIEWED SUPPORT"))</f>
        <v/>
      </c>
      <c r="I98" s="136">
        <f>IF(OR(B98="",C98="",D98="",F98=""),"",IF(F98="Not applicable","N/A",IF(F98="Optional",IF(H98&gt;=IF(G98="",1,G98),"OPTIONAL SUPPORT PRESENT","OPTIONAL — no reviewed support"),IF(H98&gt;=IF(G98="",1,G98),"COVERED — required support","MISSING — required reviewed support"))))</f>
        <v/>
      </c>
      <c r="J98" s="131" t="n"/>
    </row>
    <row r="99">
      <c r="A99" t="inlineStr">
        <is>
          <t>COV-0074</t>
        </is>
      </c>
      <c r="B99" s="131" t="n"/>
      <c r="C99" s="131" t="n"/>
      <c r="D99" s="131" t="n"/>
      <c r="E99" s="131" t="n"/>
      <c r="F99" s="131" t="n"/>
      <c r="G99" s="131" t="n"/>
      <c r="H99" s="136">
        <f>IF(OR(B99="",C99="",D99=""),"",COUNTIFS('08_EVIDENCE_LINKS'!$S$5:$S$1000,B99&amp;"|"&amp;C99&amp;"|"&amp;D99,'08_EVIDENCE_LINKS'!$N$5:$N$1000,"REVIEWED SUPPORT"))</f>
        <v/>
      </c>
      <c r="I99" s="136">
        <f>IF(OR(B99="",C99="",D99="",F99=""),"",IF(F99="Not applicable","N/A",IF(F99="Optional",IF(H99&gt;=IF(G99="",1,G99),"OPTIONAL SUPPORT PRESENT","OPTIONAL — no reviewed support"),IF(H99&gt;=IF(G99="",1,G99),"COVERED — required support","MISSING — required reviewed support"))))</f>
        <v/>
      </c>
      <c r="J99" s="131" t="n"/>
    </row>
    <row r="100">
      <c r="A100" t="inlineStr">
        <is>
          <t>COV-0075</t>
        </is>
      </c>
      <c r="B100" s="131" t="n"/>
      <c r="C100" s="131" t="n"/>
      <c r="D100" s="131" t="n"/>
      <c r="E100" s="131" t="n"/>
      <c r="F100" s="131" t="n"/>
      <c r="G100" s="131" t="n"/>
      <c r="H100" s="136">
        <f>IF(OR(B100="",C100="",D100=""),"",COUNTIFS('08_EVIDENCE_LINKS'!$S$5:$S$1000,B100&amp;"|"&amp;C100&amp;"|"&amp;D100,'08_EVIDENCE_LINKS'!$N$5:$N$1000,"REVIEWED SUPPORT"))</f>
        <v/>
      </c>
      <c r="I100" s="136">
        <f>IF(OR(B100="",C100="",D100="",F100=""),"",IF(F100="Not applicable","N/A",IF(F100="Optional",IF(H100&gt;=IF(G100="",1,G100),"OPTIONAL SUPPORT PRESENT","OPTIONAL — no reviewed support"),IF(H100&gt;=IF(G100="",1,G100),"COVERED — required support","MISSING — required reviewed support"))))</f>
        <v/>
      </c>
      <c r="J100" s="131" t="n"/>
    </row>
    <row r="101">
      <c r="A101" t="inlineStr">
        <is>
          <t>COV-0076</t>
        </is>
      </c>
      <c r="B101" s="131" t="n"/>
      <c r="C101" s="131" t="n"/>
      <c r="D101" s="131" t="n"/>
      <c r="E101" s="131" t="n"/>
      <c r="F101" s="131" t="n"/>
      <c r="G101" s="131" t="n"/>
      <c r="H101" s="136">
        <f>IF(OR(B101="",C101="",D101=""),"",COUNTIFS('08_EVIDENCE_LINKS'!$S$5:$S$1000,B101&amp;"|"&amp;C101&amp;"|"&amp;D101,'08_EVIDENCE_LINKS'!$N$5:$N$1000,"REVIEWED SUPPORT"))</f>
        <v/>
      </c>
      <c r="I101" s="136">
        <f>IF(OR(B101="",C101="",D101="",F101=""),"",IF(F101="Not applicable","N/A",IF(F101="Optional",IF(H101&gt;=IF(G101="",1,G101),"OPTIONAL SUPPORT PRESENT","OPTIONAL — no reviewed support"),IF(H101&gt;=IF(G101="",1,G101),"COVERED — required support","MISSING — required reviewed support"))))</f>
        <v/>
      </c>
      <c r="J101" s="131" t="n"/>
    </row>
    <row r="102">
      <c r="A102" t="inlineStr">
        <is>
          <t>COV-0077</t>
        </is>
      </c>
      <c r="B102" s="131" t="n"/>
      <c r="C102" s="131" t="n"/>
      <c r="D102" s="131" t="n"/>
      <c r="E102" s="131" t="n"/>
      <c r="F102" s="131" t="n"/>
      <c r="G102" s="131" t="n"/>
      <c r="H102" s="136">
        <f>IF(OR(B102="",C102="",D102=""),"",COUNTIFS('08_EVIDENCE_LINKS'!$S$5:$S$1000,B102&amp;"|"&amp;C102&amp;"|"&amp;D102,'08_EVIDENCE_LINKS'!$N$5:$N$1000,"REVIEWED SUPPORT"))</f>
        <v/>
      </c>
      <c r="I102" s="136">
        <f>IF(OR(B102="",C102="",D102="",F102=""),"",IF(F102="Not applicable","N/A",IF(F102="Optional",IF(H102&gt;=IF(G102="",1,G102),"OPTIONAL SUPPORT PRESENT","OPTIONAL — no reviewed support"),IF(H102&gt;=IF(G102="",1,G102),"COVERED — required support","MISSING — required reviewed support"))))</f>
        <v/>
      </c>
      <c r="J102" s="131" t="n"/>
    </row>
    <row r="103">
      <c r="A103" t="inlineStr">
        <is>
          <t>COV-0078</t>
        </is>
      </c>
      <c r="B103" s="131" t="n"/>
      <c r="C103" s="131" t="n"/>
      <c r="D103" s="131" t="n"/>
      <c r="E103" s="131" t="n"/>
      <c r="F103" s="131" t="n"/>
      <c r="G103" s="131" t="n"/>
      <c r="H103" s="136">
        <f>IF(OR(B103="",C103="",D103=""),"",COUNTIFS('08_EVIDENCE_LINKS'!$S$5:$S$1000,B103&amp;"|"&amp;C103&amp;"|"&amp;D103,'08_EVIDENCE_LINKS'!$N$5:$N$1000,"REVIEWED SUPPORT"))</f>
        <v/>
      </c>
      <c r="I103" s="136">
        <f>IF(OR(B103="",C103="",D103="",F103=""),"",IF(F103="Not applicable","N/A",IF(F103="Optional",IF(H103&gt;=IF(G103="",1,G103),"OPTIONAL SUPPORT PRESENT","OPTIONAL — no reviewed support"),IF(H103&gt;=IF(G103="",1,G103),"COVERED — required support","MISSING — required reviewed support"))))</f>
        <v/>
      </c>
      <c r="J103" s="131" t="n"/>
    </row>
    <row r="104">
      <c r="A104" t="inlineStr">
        <is>
          <t>COV-0079</t>
        </is>
      </c>
      <c r="B104" s="131" t="n"/>
      <c r="C104" s="131" t="n"/>
      <c r="D104" s="131" t="n"/>
      <c r="E104" s="131" t="n"/>
      <c r="F104" s="131" t="n"/>
      <c r="G104" s="131" t="n"/>
      <c r="H104" s="136">
        <f>IF(OR(B104="",C104="",D104=""),"",COUNTIFS('08_EVIDENCE_LINKS'!$S$5:$S$1000,B104&amp;"|"&amp;C104&amp;"|"&amp;D104,'08_EVIDENCE_LINKS'!$N$5:$N$1000,"REVIEWED SUPPORT"))</f>
        <v/>
      </c>
      <c r="I104" s="136">
        <f>IF(OR(B104="",C104="",D104="",F104=""),"",IF(F104="Not applicable","N/A",IF(F104="Optional",IF(H104&gt;=IF(G104="",1,G104),"OPTIONAL SUPPORT PRESENT","OPTIONAL — no reviewed support"),IF(H104&gt;=IF(G104="",1,G104),"COVERED — required support","MISSING — required reviewed support"))))</f>
        <v/>
      </c>
      <c r="J104" s="131" t="n"/>
    </row>
    <row r="105">
      <c r="A105" t="inlineStr">
        <is>
          <t>COV-0080</t>
        </is>
      </c>
      <c r="B105" s="131" t="n"/>
      <c r="C105" s="131" t="n"/>
      <c r="D105" s="131" t="n"/>
      <c r="E105" s="131" t="n"/>
      <c r="F105" s="131" t="n"/>
      <c r="G105" s="131" t="n"/>
      <c r="H105" s="136">
        <f>IF(OR(B105="",C105="",D105=""),"",COUNTIFS('08_EVIDENCE_LINKS'!$S$5:$S$1000,B105&amp;"|"&amp;C105&amp;"|"&amp;D105,'08_EVIDENCE_LINKS'!$N$5:$N$1000,"REVIEWED SUPPORT"))</f>
        <v/>
      </c>
      <c r="I105" s="136">
        <f>IF(OR(B105="",C105="",D105="",F105=""),"",IF(F105="Not applicable","N/A",IF(F105="Optional",IF(H105&gt;=IF(G105="",1,G105),"OPTIONAL SUPPORT PRESENT","OPTIONAL — no reviewed support"),IF(H105&gt;=IF(G105="",1,G105),"COVERED — required support","MISSING — required reviewed support"))))</f>
        <v/>
      </c>
      <c r="J105" s="131" t="n"/>
    </row>
    <row r="106">
      <c r="A106" t="inlineStr">
        <is>
          <t>COV-0081</t>
        </is>
      </c>
      <c r="B106" s="131" t="n"/>
      <c r="C106" s="131" t="n"/>
      <c r="D106" s="131" t="n"/>
      <c r="E106" s="131" t="n"/>
      <c r="F106" s="131" t="n"/>
      <c r="G106" s="131" t="n"/>
      <c r="H106" s="136">
        <f>IF(OR(B106="",C106="",D106=""),"",COUNTIFS('08_EVIDENCE_LINKS'!$S$5:$S$1000,B106&amp;"|"&amp;C106&amp;"|"&amp;D106,'08_EVIDENCE_LINKS'!$N$5:$N$1000,"REVIEWED SUPPORT"))</f>
        <v/>
      </c>
      <c r="I106" s="136">
        <f>IF(OR(B106="",C106="",D106="",F106=""),"",IF(F106="Not applicable","N/A",IF(F106="Optional",IF(H106&gt;=IF(G106="",1,G106),"OPTIONAL SUPPORT PRESENT","OPTIONAL — no reviewed support"),IF(H106&gt;=IF(G106="",1,G106),"COVERED — required support","MISSING — required reviewed support"))))</f>
        <v/>
      </c>
      <c r="J106" s="131" t="n"/>
    </row>
    <row r="107">
      <c r="A107" t="inlineStr">
        <is>
          <t>COV-0082</t>
        </is>
      </c>
      <c r="B107" s="131" t="n"/>
      <c r="C107" s="131" t="n"/>
      <c r="D107" s="131" t="n"/>
      <c r="E107" s="131" t="n"/>
      <c r="F107" s="131" t="n"/>
      <c r="G107" s="131" t="n"/>
      <c r="H107" s="136">
        <f>IF(OR(B107="",C107="",D107=""),"",COUNTIFS('08_EVIDENCE_LINKS'!$S$5:$S$1000,B107&amp;"|"&amp;C107&amp;"|"&amp;D107,'08_EVIDENCE_LINKS'!$N$5:$N$1000,"REVIEWED SUPPORT"))</f>
        <v/>
      </c>
      <c r="I107" s="136">
        <f>IF(OR(B107="",C107="",D107="",F107=""),"",IF(F107="Not applicable","N/A",IF(F107="Optional",IF(H107&gt;=IF(G107="",1,G107),"OPTIONAL SUPPORT PRESENT","OPTIONAL — no reviewed support"),IF(H107&gt;=IF(G107="",1,G107),"COVERED — required support","MISSING — required reviewed support"))))</f>
        <v/>
      </c>
      <c r="J107" s="131" t="n"/>
    </row>
    <row r="108">
      <c r="A108" t="inlineStr">
        <is>
          <t>COV-0083</t>
        </is>
      </c>
      <c r="B108" s="131" t="n"/>
      <c r="C108" s="131" t="n"/>
      <c r="D108" s="131" t="n"/>
      <c r="E108" s="131" t="n"/>
      <c r="F108" s="131" t="n"/>
      <c r="G108" s="131" t="n"/>
      <c r="H108" s="136">
        <f>IF(OR(B108="",C108="",D108=""),"",COUNTIFS('08_EVIDENCE_LINKS'!$S$5:$S$1000,B108&amp;"|"&amp;C108&amp;"|"&amp;D108,'08_EVIDENCE_LINKS'!$N$5:$N$1000,"REVIEWED SUPPORT"))</f>
        <v/>
      </c>
      <c r="I108" s="136">
        <f>IF(OR(B108="",C108="",D108="",F108=""),"",IF(F108="Not applicable","N/A",IF(F108="Optional",IF(H108&gt;=IF(G108="",1,G108),"OPTIONAL SUPPORT PRESENT","OPTIONAL — no reviewed support"),IF(H108&gt;=IF(G108="",1,G108),"COVERED — required support","MISSING — required reviewed support"))))</f>
        <v/>
      </c>
      <c r="J108" s="131" t="n"/>
    </row>
    <row r="109">
      <c r="A109" t="inlineStr">
        <is>
          <t>COV-0084</t>
        </is>
      </c>
      <c r="B109" s="131" t="n"/>
      <c r="C109" s="131" t="n"/>
      <c r="D109" s="131" t="n"/>
      <c r="E109" s="131" t="n"/>
      <c r="F109" s="131" t="n"/>
      <c r="G109" s="131" t="n"/>
      <c r="H109" s="136">
        <f>IF(OR(B109="",C109="",D109=""),"",COUNTIFS('08_EVIDENCE_LINKS'!$S$5:$S$1000,B109&amp;"|"&amp;C109&amp;"|"&amp;D109,'08_EVIDENCE_LINKS'!$N$5:$N$1000,"REVIEWED SUPPORT"))</f>
        <v/>
      </c>
      <c r="I109" s="136">
        <f>IF(OR(B109="",C109="",D109="",F109=""),"",IF(F109="Not applicable","N/A",IF(F109="Optional",IF(H109&gt;=IF(G109="",1,G109),"OPTIONAL SUPPORT PRESENT","OPTIONAL — no reviewed support"),IF(H109&gt;=IF(G109="",1,G109),"COVERED — required support","MISSING — required reviewed support"))))</f>
        <v/>
      </c>
      <c r="J109" s="131" t="n"/>
    </row>
    <row r="110">
      <c r="A110" t="inlineStr">
        <is>
          <t>COV-0085</t>
        </is>
      </c>
      <c r="B110" s="131" t="n"/>
      <c r="C110" s="131" t="n"/>
      <c r="D110" s="131" t="n"/>
      <c r="E110" s="131" t="n"/>
      <c r="F110" s="131" t="n"/>
      <c r="G110" s="131" t="n"/>
      <c r="H110" s="136">
        <f>IF(OR(B110="",C110="",D110=""),"",COUNTIFS('08_EVIDENCE_LINKS'!$S$5:$S$1000,B110&amp;"|"&amp;C110&amp;"|"&amp;D110,'08_EVIDENCE_LINKS'!$N$5:$N$1000,"REVIEWED SUPPORT"))</f>
        <v/>
      </c>
      <c r="I110" s="136">
        <f>IF(OR(B110="",C110="",D110="",F110=""),"",IF(F110="Not applicable","N/A",IF(F110="Optional",IF(H110&gt;=IF(G110="",1,G110),"OPTIONAL SUPPORT PRESENT","OPTIONAL — no reviewed support"),IF(H110&gt;=IF(G110="",1,G110),"COVERED — required support","MISSING — required reviewed support"))))</f>
        <v/>
      </c>
      <c r="J110" s="131" t="n"/>
    </row>
    <row r="111">
      <c r="A111" t="inlineStr">
        <is>
          <t>COV-0086</t>
        </is>
      </c>
      <c r="B111" s="131" t="n"/>
      <c r="C111" s="131" t="n"/>
      <c r="D111" s="131" t="n"/>
      <c r="E111" s="131" t="n"/>
      <c r="F111" s="131" t="n"/>
      <c r="G111" s="131" t="n"/>
      <c r="H111" s="136">
        <f>IF(OR(B111="",C111="",D111=""),"",COUNTIFS('08_EVIDENCE_LINKS'!$S$5:$S$1000,B111&amp;"|"&amp;C111&amp;"|"&amp;D111,'08_EVIDENCE_LINKS'!$N$5:$N$1000,"REVIEWED SUPPORT"))</f>
        <v/>
      </c>
      <c r="I111" s="136">
        <f>IF(OR(B111="",C111="",D111="",F111=""),"",IF(F111="Not applicable","N/A",IF(F111="Optional",IF(H111&gt;=IF(G111="",1,G111),"OPTIONAL SUPPORT PRESENT","OPTIONAL — no reviewed support"),IF(H111&gt;=IF(G111="",1,G111),"COVERED — required support","MISSING — required reviewed support"))))</f>
        <v/>
      </c>
      <c r="J111" s="131" t="n"/>
    </row>
    <row r="112">
      <c r="A112" t="inlineStr">
        <is>
          <t>COV-0087</t>
        </is>
      </c>
      <c r="B112" s="131" t="n"/>
      <c r="C112" s="131" t="n"/>
      <c r="D112" s="131" t="n"/>
      <c r="E112" s="131" t="n"/>
      <c r="F112" s="131" t="n"/>
      <c r="G112" s="131" t="n"/>
      <c r="H112" s="136">
        <f>IF(OR(B112="",C112="",D112=""),"",COUNTIFS('08_EVIDENCE_LINKS'!$S$5:$S$1000,B112&amp;"|"&amp;C112&amp;"|"&amp;D112,'08_EVIDENCE_LINKS'!$N$5:$N$1000,"REVIEWED SUPPORT"))</f>
        <v/>
      </c>
      <c r="I112" s="136">
        <f>IF(OR(B112="",C112="",D112="",F112=""),"",IF(F112="Not applicable","N/A",IF(F112="Optional",IF(H112&gt;=IF(G112="",1,G112),"OPTIONAL SUPPORT PRESENT","OPTIONAL — no reviewed support"),IF(H112&gt;=IF(G112="",1,G112),"COVERED — required support","MISSING — required reviewed support"))))</f>
        <v/>
      </c>
      <c r="J112" s="131" t="n"/>
    </row>
    <row r="113">
      <c r="A113" t="inlineStr">
        <is>
          <t>COV-0088</t>
        </is>
      </c>
      <c r="B113" s="131" t="n"/>
      <c r="C113" s="131" t="n"/>
      <c r="D113" s="131" t="n"/>
      <c r="E113" s="131" t="n"/>
      <c r="F113" s="131" t="n"/>
      <c r="G113" s="131" t="n"/>
      <c r="H113" s="136">
        <f>IF(OR(B113="",C113="",D113=""),"",COUNTIFS('08_EVIDENCE_LINKS'!$S$5:$S$1000,B113&amp;"|"&amp;C113&amp;"|"&amp;D113,'08_EVIDENCE_LINKS'!$N$5:$N$1000,"REVIEWED SUPPORT"))</f>
        <v/>
      </c>
      <c r="I113" s="136">
        <f>IF(OR(B113="",C113="",D113="",F113=""),"",IF(F113="Not applicable","N/A",IF(F113="Optional",IF(H113&gt;=IF(G113="",1,G113),"OPTIONAL SUPPORT PRESENT","OPTIONAL — no reviewed support"),IF(H113&gt;=IF(G113="",1,G113),"COVERED — required support","MISSING — required reviewed support"))))</f>
        <v/>
      </c>
      <c r="J113" s="131" t="n"/>
    </row>
    <row r="114">
      <c r="A114" t="inlineStr">
        <is>
          <t>COV-0089</t>
        </is>
      </c>
      <c r="B114" s="131" t="n"/>
      <c r="C114" s="131" t="n"/>
      <c r="D114" s="131" t="n"/>
      <c r="E114" s="131" t="n"/>
      <c r="F114" s="131" t="n"/>
      <c r="G114" s="131" t="n"/>
      <c r="H114" s="136">
        <f>IF(OR(B114="",C114="",D114=""),"",COUNTIFS('08_EVIDENCE_LINKS'!$S$5:$S$1000,B114&amp;"|"&amp;C114&amp;"|"&amp;D114,'08_EVIDENCE_LINKS'!$N$5:$N$1000,"REVIEWED SUPPORT"))</f>
        <v/>
      </c>
      <c r="I114" s="136">
        <f>IF(OR(B114="",C114="",D114="",F114=""),"",IF(F114="Not applicable","N/A",IF(F114="Optional",IF(H114&gt;=IF(G114="",1,G114),"OPTIONAL SUPPORT PRESENT","OPTIONAL — no reviewed support"),IF(H114&gt;=IF(G114="",1,G114),"COVERED — required support","MISSING — required reviewed support"))))</f>
        <v/>
      </c>
      <c r="J114" s="131" t="n"/>
    </row>
    <row r="115">
      <c r="A115" t="inlineStr">
        <is>
          <t>COV-0090</t>
        </is>
      </c>
      <c r="B115" s="131" t="n"/>
      <c r="C115" s="131" t="n"/>
      <c r="D115" s="131" t="n"/>
      <c r="E115" s="131" t="n"/>
      <c r="F115" s="131" t="n"/>
      <c r="G115" s="131" t="n"/>
      <c r="H115" s="136">
        <f>IF(OR(B115="",C115="",D115=""),"",COUNTIFS('08_EVIDENCE_LINKS'!$S$5:$S$1000,B115&amp;"|"&amp;C115&amp;"|"&amp;D115,'08_EVIDENCE_LINKS'!$N$5:$N$1000,"REVIEWED SUPPORT"))</f>
        <v/>
      </c>
      <c r="I115" s="136">
        <f>IF(OR(B115="",C115="",D115="",F115=""),"",IF(F115="Not applicable","N/A",IF(F115="Optional",IF(H115&gt;=IF(G115="",1,G115),"OPTIONAL SUPPORT PRESENT","OPTIONAL — no reviewed support"),IF(H115&gt;=IF(G115="",1,G115),"COVERED — required support","MISSING — required reviewed support"))))</f>
        <v/>
      </c>
      <c r="J115" s="131" t="n"/>
    </row>
    <row r="116">
      <c r="A116" t="inlineStr">
        <is>
          <t>COV-0091</t>
        </is>
      </c>
      <c r="B116" s="131" t="n"/>
      <c r="C116" s="131" t="n"/>
      <c r="D116" s="131" t="n"/>
      <c r="E116" s="131" t="n"/>
      <c r="F116" s="131" t="n"/>
      <c r="G116" s="131" t="n"/>
      <c r="H116" s="136">
        <f>IF(OR(B116="",C116="",D116=""),"",COUNTIFS('08_EVIDENCE_LINKS'!$S$5:$S$1000,B116&amp;"|"&amp;C116&amp;"|"&amp;D116,'08_EVIDENCE_LINKS'!$N$5:$N$1000,"REVIEWED SUPPORT"))</f>
        <v/>
      </c>
      <c r="I116" s="136">
        <f>IF(OR(B116="",C116="",D116="",F116=""),"",IF(F116="Not applicable","N/A",IF(F116="Optional",IF(H116&gt;=IF(G116="",1,G116),"OPTIONAL SUPPORT PRESENT","OPTIONAL — no reviewed support"),IF(H116&gt;=IF(G116="",1,G116),"COVERED — required support","MISSING — required reviewed support"))))</f>
        <v/>
      </c>
      <c r="J116" s="131" t="n"/>
    </row>
    <row r="117">
      <c r="A117" t="inlineStr">
        <is>
          <t>COV-0092</t>
        </is>
      </c>
      <c r="B117" s="131" t="n"/>
      <c r="C117" s="131" t="n"/>
      <c r="D117" s="131" t="n"/>
      <c r="E117" s="131" t="n"/>
      <c r="F117" s="131" t="n"/>
      <c r="G117" s="131" t="n"/>
      <c r="H117" s="136">
        <f>IF(OR(B117="",C117="",D117=""),"",COUNTIFS('08_EVIDENCE_LINKS'!$S$5:$S$1000,B117&amp;"|"&amp;C117&amp;"|"&amp;D117,'08_EVIDENCE_LINKS'!$N$5:$N$1000,"REVIEWED SUPPORT"))</f>
        <v/>
      </c>
      <c r="I117" s="136">
        <f>IF(OR(B117="",C117="",D117="",F117=""),"",IF(F117="Not applicable","N/A",IF(F117="Optional",IF(H117&gt;=IF(G117="",1,G117),"OPTIONAL SUPPORT PRESENT","OPTIONAL — no reviewed support"),IF(H117&gt;=IF(G117="",1,G117),"COVERED — required support","MISSING — required reviewed support"))))</f>
        <v/>
      </c>
      <c r="J117" s="131" t="n"/>
    </row>
    <row r="118">
      <c r="A118" t="inlineStr">
        <is>
          <t>COV-0093</t>
        </is>
      </c>
      <c r="B118" s="131" t="n"/>
      <c r="C118" s="131" t="n"/>
      <c r="D118" s="131" t="n"/>
      <c r="E118" s="131" t="n"/>
      <c r="F118" s="131" t="n"/>
      <c r="G118" s="131" t="n"/>
      <c r="H118" s="136">
        <f>IF(OR(B118="",C118="",D118=""),"",COUNTIFS('08_EVIDENCE_LINKS'!$S$5:$S$1000,B118&amp;"|"&amp;C118&amp;"|"&amp;D118,'08_EVIDENCE_LINKS'!$N$5:$N$1000,"REVIEWED SUPPORT"))</f>
        <v/>
      </c>
      <c r="I118" s="136">
        <f>IF(OR(B118="",C118="",D118="",F118=""),"",IF(F118="Not applicable","N/A",IF(F118="Optional",IF(H118&gt;=IF(G118="",1,G118),"OPTIONAL SUPPORT PRESENT","OPTIONAL — no reviewed support"),IF(H118&gt;=IF(G118="",1,G118),"COVERED — required support","MISSING — required reviewed support"))))</f>
        <v/>
      </c>
      <c r="J118" s="131" t="n"/>
    </row>
    <row r="119">
      <c r="A119" t="inlineStr">
        <is>
          <t>COV-0094</t>
        </is>
      </c>
      <c r="B119" s="131" t="n"/>
      <c r="C119" s="131" t="n"/>
      <c r="D119" s="131" t="n"/>
      <c r="E119" s="131" t="n"/>
      <c r="F119" s="131" t="n"/>
      <c r="G119" s="131" t="n"/>
      <c r="H119" s="136">
        <f>IF(OR(B119="",C119="",D119=""),"",COUNTIFS('08_EVIDENCE_LINKS'!$S$5:$S$1000,B119&amp;"|"&amp;C119&amp;"|"&amp;D119,'08_EVIDENCE_LINKS'!$N$5:$N$1000,"REVIEWED SUPPORT"))</f>
        <v/>
      </c>
      <c r="I119" s="136">
        <f>IF(OR(B119="",C119="",D119="",F119=""),"",IF(F119="Not applicable","N/A",IF(F119="Optional",IF(H119&gt;=IF(G119="",1,G119),"OPTIONAL SUPPORT PRESENT","OPTIONAL — no reviewed support"),IF(H119&gt;=IF(G119="",1,G119),"COVERED — required support","MISSING — required reviewed support"))))</f>
        <v/>
      </c>
      <c r="J119" s="131" t="n"/>
    </row>
    <row r="120">
      <c r="A120" t="inlineStr">
        <is>
          <t>COV-0095</t>
        </is>
      </c>
      <c r="B120" s="131" t="n"/>
      <c r="C120" s="131" t="n"/>
      <c r="D120" s="131" t="n"/>
      <c r="E120" s="131" t="n"/>
      <c r="F120" s="131" t="n"/>
      <c r="G120" s="131" t="n"/>
      <c r="H120" s="136">
        <f>IF(OR(B120="",C120="",D120=""),"",COUNTIFS('08_EVIDENCE_LINKS'!$S$5:$S$1000,B120&amp;"|"&amp;C120&amp;"|"&amp;D120,'08_EVIDENCE_LINKS'!$N$5:$N$1000,"REVIEWED SUPPORT"))</f>
        <v/>
      </c>
      <c r="I120" s="136">
        <f>IF(OR(B120="",C120="",D120="",F120=""),"",IF(F120="Not applicable","N/A",IF(F120="Optional",IF(H120&gt;=IF(G120="",1,G120),"OPTIONAL SUPPORT PRESENT","OPTIONAL — no reviewed support"),IF(H120&gt;=IF(G120="",1,G120),"COVERED — required support","MISSING — required reviewed support"))))</f>
        <v/>
      </c>
      <c r="J120" s="131" t="n"/>
    </row>
    <row r="121">
      <c r="A121" t="inlineStr">
        <is>
          <t>COV-0096</t>
        </is>
      </c>
      <c r="B121" s="131" t="n"/>
      <c r="C121" s="131" t="n"/>
      <c r="D121" s="131" t="n"/>
      <c r="E121" s="131" t="n"/>
      <c r="F121" s="131" t="n"/>
      <c r="G121" s="131" t="n"/>
      <c r="H121" s="136">
        <f>IF(OR(B121="",C121="",D121=""),"",COUNTIFS('08_EVIDENCE_LINKS'!$S$5:$S$1000,B121&amp;"|"&amp;C121&amp;"|"&amp;D121,'08_EVIDENCE_LINKS'!$N$5:$N$1000,"REVIEWED SUPPORT"))</f>
        <v/>
      </c>
      <c r="I121" s="136">
        <f>IF(OR(B121="",C121="",D121="",F121=""),"",IF(F121="Not applicable","N/A",IF(F121="Optional",IF(H121&gt;=IF(G121="",1,G121),"OPTIONAL SUPPORT PRESENT","OPTIONAL — no reviewed support"),IF(H121&gt;=IF(G121="",1,G121),"COVERED — required support","MISSING — required reviewed support"))))</f>
        <v/>
      </c>
      <c r="J121" s="131" t="n"/>
    </row>
    <row r="122">
      <c r="A122" t="inlineStr">
        <is>
          <t>COV-0097</t>
        </is>
      </c>
      <c r="B122" s="131" t="n"/>
      <c r="C122" s="131" t="n"/>
      <c r="D122" s="131" t="n"/>
      <c r="E122" s="131" t="n"/>
      <c r="F122" s="131" t="n"/>
      <c r="G122" s="131" t="n"/>
      <c r="H122" s="136">
        <f>IF(OR(B122="",C122="",D122=""),"",COUNTIFS('08_EVIDENCE_LINKS'!$S$5:$S$1000,B122&amp;"|"&amp;C122&amp;"|"&amp;D122,'08_EVIDENCE_LINKS'!$N$5:$N$1000,"REVIEWED SUPPORT"))</f>
        <v/>
      </c>
      <c r="I122" s="136">
        <f>IF(OR(B122="",C122="",D122="",F122=""),"",IF(F122="Not applicable","N/A",IF(F122="Optional",IF(H122&gt;=IF(G122="",1,G122),"OPTIONAL SUPPORT PRESENT","OPTIONAL — no reviewed support"),IF(H122&gt;=IF(G122="",1,G122),"COVERED — required support","MISSING — required reviewed support"))))</f>
        <v/>
      </c>
      <c r="J122" s="131" t="n"/>
    </row>
    <row r="123">
      <c r="A123" t="inlineStr">
        <is>
          <t>COV-0098</t>
        </is>
      </c>
      <c r="B123" s="131" t="n"/>
      <c r="C123" s="131" t="n"/>
      <c r="D123" s="131" t="n"/>
      <c r="E123" s="131" t="n"/>
      <c r="F123" s="131" t="n"/>
      <c r="G123" s="131" t="n"/>
      <c r="H123" s="136">
        <f>IF(OR(B123="",C123="",D123=""),"",COUNTIFS('08_EVIDENCE_LINKS'!$S$5:$S$1000,B123&amp;"|"&amp;C123&amp;"|"&amp;D123,'08_EVIDENCE_LINKS'!$N$5:$N$1000,"REVIEWED SUPPORT"))</f>
        <v/>
      </c>
      <c r="I123" s="136">
        <f>IF(OR(B123="",C123="",D123="",F123=""),"",IF(F123="Not applicable","N/A",IF(F123="Optional",IF(H123&gt;=IF(G123="",1,G123),"OPTIONAL SUPPORT PRESENT","OPTIONAL — no reviewed support"),IF(H123&gt;=IF(G123="",1,G123),"COVERED — required support","MISSING — required reviewed support"))))</f>
        <v/>
      </c>
      <c r="J123" s="131" t="n"/>
    </row>
    <row r="124">
      <c r="A124" t="inlineStr">
        <is>
          <t>COV-0099</t>
        </is>
      </c>
      <c r="B124" s="131" t="n"/>
      <c r="C124" s="131" t="n"/>
      <c r="D124" s="131" t="n"/>
      <c r="E124" s="131" t="n"/>
      <c r="F124" s="131" t="n"/>
      <c r="G124" s="131" t="n"/>
      <c r="H124" s="136">
        <f>IF(OR(B124="",C124="",D124=""),"",COUNTIFS('08_EVIDENCE_LINKS'!$S$5:$S$1000,B124&amp;"|"&amp;C124&amp;"|"&amp;D124,'08_EVIDENCE_LINKS'!$N$5:$N$1000,"REVIEWED SUPPORT"))</f>
        <v/>
      </c>
      <c r="I124" s="136">
        <f>IF(OR(B124="",C124="",D124="",F124=""),"",IF(F124="Not applicable","N/A",IF(F124="Optional",IF(H124&gt;=IF(G124="",1,G124),"OPTIONAL SUPPORT PRESENT","OPTIONAL — no reviewed support"),IF(H124&gt;=IF(G124="",1,G124),"COVERED — required support","MISSING — required reviewed support"))))</f>
        <v/>
      </c>
      <c r="J124" s="131" t="n"/>
    </row>
    <row r="125">
      <c r="A125" t="inlineStr">
        <is>
          <t>COV-0100</t>
        </is>
      </c>
      <c r="B125" s="131" t="n"/>
      <c r="C125" s="131" t="n"/>
      <c r="D125" s="131" t="n"/>
      <c r="E125" s="131" t="n"/>
      <c r="F125" s="131" t="n"/>
      <c r="G125" s="131" t="n"/>
      <c r="H125" s="136">
        <f>IF(OR(B125="",C125="",D125=""),"",COUNTIFS('08_EVIDENCE_LINKS'!$S$5:$S$1000,B125&amp;"|"&amp;C125&amp;"|"&amp;D125,'08_EVIDENCE_LINKS'!$N$5:$N$1000,"REVIEWED SUPPORT"))</f>
        <v/>
      </c>
      <c r="I125" s="136">
        <f>IF(OR(B125="",C125="",D125="",F125=""),"",IF(F125="Not applicable","N/A",IF(F125="Optional",IF(H125&gt;=IF(G125="",1,G125),"OPTIONAL SUPPORT PRESENT","OPTIONAL — no reviewed support"),IF(H125&gt;=IF(G125="",1,G125),"COVERED — required support","MISSING — required reviewed support"))))</f>
        <v/>
      </c>
      <c r="J125" s="131" t="n"/>
    </row>
    <row r="126">
      <c r="A126" t="inlineStr">
        <is>
          <t>COV-0101</t>
        </is>
      </c>
      <c r="B126" s="131" t="n"/>
      <c r="C126" s="131" t="n"/>
      <c r="D126" s="131" t="n"/>
      <c r="E126" s="131" t="n"/>
      <c r="F126" s="131" t="n"/>
      <c r="G126" s="131" t="n"/>
      <c r="H126" s="136">
        <f>IF(OR(B126="",C126="",D126=""),"",COUNTIFS('08_EVIDENCE_LINKS'!$S$5:$S$1000,B126&amp;"|"&amp;C126&amp;"|"&amp;D126,'08_EVIDENCE_LINKS'!$N$5:$N$1000,"REVIEWED SUPPORT"))</f>
        <v/>
      </c>
      <c r="I126" s="136">
        <f>IF(OR(B126="",C126="",D126="",F126=""),"",IF(F126="Not applicable","N/A",IF(F126="Optional",IF(H126&gt;=IF(G126="",1,G126),"OPTIONAL SUPPORT PRESENT","OPTIONAL — no reviewed support"),IF(H126&gt;=IF(G126="",1,G126),"COVERED — required support","MISSING — required reviewed support"))))</f>
        <v/>
      </c>
      <c r="J126" s="131" t="n"/>
    </row>
    <row r="127">
      <c r="A127" t="inlineStr">
        <is>
          <t>COV-0102</t>
        </is>
      </c>
      <c r="B127" s="131" t="n"/>
      <c r="C127" s="131" t="n"/>
      <c r="D127" s="131" t="n"/>
      <c r="E127" s="131" t="n"/>
      <c r="F127" s="131" t="n"/>
      <c r="G127" s="131" t="n"/>
      <c r="H127" s="136">
        <f>IF(OR(B127="",C127="",D127=""),"",COUNTIFS('08_EVIDENCE_LINKS'!$S$5:$S$1000,B127&amp;"|"&amp;C127&amp;"|"&amp;D127,'08_EVIDENCE_LINKS'!$N$5:$N$1000,"REVIEWED SUPPORT"))</f>
        <v/>
      </c>
      <c r="I127" s="136">
        <f>IF(OR(B127="",C127="",D127="",F127=""),"",IF(F127="Not applicable","N/A",IF(F127="Optional",IF(H127&gt;=IF(G127="",1,G127),"OPTIONAL SUPPORT PRESENT","OPTIONAL — no reviewed support"),IF(H127&gt;=IF(G127="",1,G127),"COVERED — required support","MISSING — required reviewed support"))))</f>
        <v/>
      </c>
      <c r="J127" s="131" t="n"/>
    </row>
    <row r="128">
      <c r="A128" t="inlineStr">
        <is>
          <t>COV-0103</t>
        </is>
      </c>
      <c r="B128" s="131" t="n"/>
      <c r="C128" s="131" t="n"/>
      <c r="D128" s="131" t="n"/>
      <c r="E128" s="131" t="n"/>
      <c r="F128" s="131" t="n"/>
      <c r="G128" s="131" t="n"/>
      <c r="H128" s="136">
        <f>IF(OR(B128="",C128="",D128=""),"",COUNTIFS('08_EVIDENCE_LINKS'!$S$5:$S$1000,B128&amp;"|"&amp;C128&amp;"|"&amp;D128,'08_EVIDENCE_LINKS'!$N$5:$N$1000,"REVIEWED SUPPORT"))</f>
        <v/>
      </c>
      <c r="I128" s="136">
        <f>IF(OR(B128="",C128="",D128="",F128=""),"",IF(F128="Not applicable","N/A",IF(F128="Optional",IF(H128&gt;=IF(G128="",1,G128),"OPTIONAL SUPPORT PRESENT","OPTIONAL — no reviewed support"),IF(H128&gt;=IF(G128="",1,G128),"COVERED — required support","MISSING — required reviewed support"))))</f>
        <v/>
      </c>
      <c r="J128" s="131" t="n"/>
    </row>
    <row r="129">
      <c r="A129" t="inlineStr">
        <is>
          <t>COV-0104</t>
        </is>
      </c>
      <c r="B129" s="131" t="n"/>
      <c r="C129" s="131" t="n"/>
      <c r="D129" s="131" t="n"/>
      <c r="E129" s="131" t="n"/>
      <c r="F129" s="131" t="n"/>
      <c r="G129" s="131" t="n"/>
      <c r="H129" s="136">
        <f>IF(OR(B129="",C129="",D129=""),"",COUNTIFS('08_EVIDENCE_LINKS'!$S$5:$S$1000,B129&amp;"|"&amp;C129&amp;"|"&amp;D129,'08_EVIDENCE_LINKS'!$N$5:$N$1000,"REVIEWED SUPPORT"))</f>
        <v/>
      </c>
      <c r="I129" s="136">
        <f>IF(OR(B129="",C129="",D129="",F129=""),"",IF(F129="Not applicable","N/A",IF(F129="Optional",IF(H129&gt;=IF(G129="",1,G129),"OPTIONAL SUPPORT PRESENT","OPTIONAL — no reviewed support"),IF(H129&gt;=IF(G129="",1,G129),"COVERED — required support","MISSING — required reviewed support"))))</f>
        <v/>
      </c>
      <c r="J129" s="131" t="n"/>
    </row>
    <row r="130">
      <c r="A130" t="inlineStr">
        <is>
          <t>COV-0105</t>
        </is>
      </c>
      <c r="B130" s="131" t="n"/>
      <c r="C130" s="131" t="n"/>
      <c r="D130" s="131" t="n"/>
      <c r="E130" s="131" t="n"/>
      <c r="F130" s="131" t="n"/>
      <c r="G130" s="131" t="n"/>
      <c r="H130" s="136">
        <f>IF(OR(B130="",C130="",D130=""),"",COUNTIFS('08_EVIDENCE_LINKS'!$S$5:$S$1000,B130&amp;"|"&amp;C130&amp;"|"&amp;D130,'08_EVIDENCE_LINKS'!$N$5:$N$1000,"REVIEWED SUPPORT"))</f>
        <v/>
      </c>
      <c r="I130" s="136">
        <f>IF(OR(B130="",C130="",D130="",F130=""),"",IF(F130="Not applicable","N/A",IF(F130="Optional",IF(H130&gt;=IF(G130="",1,G130),"OPTIONAL SUPPORT PRESENT","OPTIONAL — no reviewed support"),IF(H130&gt;=IF(G130="",1,G130),"COVERED — required support","MISSING — required reviewed support"))))</f>
        <v/>
      </c>
      <c r="J130" s="131" t="n"/>
    </row>
    <row r="131">
      <c r="A131" t="inlineStr">
        <is>
          <t>COV-0106</t>
        </is>
      </c>
      <c r="B131" s="131" t="n"/>
      <c r="C131" s="131" t="n"/>
      <c r="D131" s="131" t="n"/>
      <c r="E131" s="131" t="n"/>
      <c r="F131" s="131" t="n"/>
      <c r="G131" s="131" t="n"/>
      <c r="H131" s="136">
        <f>IF(OR(B131="",C131="",D131=""),"",COUNTIFS('08_EVIDENCE_LINKS'!$S$5:$S$1000,B131&amp;"|"&amp;C131&amp;"|"&amp;D131,'08_EVIDENCE_LINKS'!$N$5:$N$1000,"REVIEWED SUPPORT"))</f>
        <v/>
      </c>
      <c r="I131" s="136">
        <f>IF(OR(B131="",C131="",D131="",F131=""),"",IF(F131="Not applicable","N/A",IF(F131="Optional",IF(H131&gt;=IF(G131="",1,G131),"OPTIONAL SUPPORT PRESENT","OPTIONAL — no reviewed support"),IF(H131&gt;=IF(G131="",1,G131),"COVERED — required support","MISSING — required reviewed support"))))</f>
        <v/>
      </c>
      <c r="J131" s="131" t="n"/>
    </row>
    <row r="132">
      <c r="A132" t="inlineStr">
        <is>
          <t>COV-0107</t>
        </is>
      </c>
      <c r="B132" s="131" t="n"/>
      <c r="C132" s="131" t="n"/>
      <c r="D132" s="131" t="n"/>
      <c r="E132" s="131" t="n"/>
      <c r="F132" s="131" t="n"/>
      <c r="G132" s="131" t="n"/>
      <c r="H132" s="136">
        <f>IF(OR(B132="",C132="",D132=""),"",COUNTIFS('08_EVIDENCE_LINKS'!$S$5:$S$1000,B132&amp;"|"&amp;C132&amp;"|"&amp;D132,'08_EVIDENCE_LINKS'!$N$5:$N$1000,"REVIEWED SUPPORT"))</f>
        <v/>
      </c>
      <c r="I132" s="136">
        <f>IF(OR(B132="",C132="",D132="",F132=""),"",IF(F132="Not applicable","N/A",IF(F132="Optional",IF(H132&gt;=IF(G132="",1,G132),"OPTIONAL SUPPORT PRESENT","OPTIONAL — no reviewed support"),IF(H132&gt;=IF(G132="",1,G132),"COVERED — required support","MISSING — required reviewed support"))))</f>
        <v/>
      </c>
      <c r="J132" s="131" t="n"/>
    </row>
    <row r="133">
      <c r="A133" t="inlineStr">
        <is>
          <t>COV-0108</t>
        </is>
      </c>
      <c r="B133" s="131" t="n"/>
      <c r="C133" s="131" t="n"/>
      <c r="D133" s="131" t="n"/>
      <c r="E133" s="131" t="n"/>
      <c r="F133" s="131" t="n"/>
      <c r="G133" s="131" t="n"/>
      <c r="H133" s="136">
        <f>IF(OR(B133="",C133="",D133=""),"",COUNTIFS('08_EVIDENCE_LINKS'!$S$5:$S$1000,B133&amp;"|"&amp;C133&amp;"|"&amp;D133,'08_EVIDENCE_LINKS'!$N$5:$N$1000,"REVIEWED SUPPORT"))</f>
        <v/>
      </c>
      <c r="I133" s="136">
        <f>IF(OR(B133="",C133="",D133="",F133=""),"",IF(F133="Not applicable","N/A",IF(F133="Optional",IF(H133&gt;=IF(G133="",1,G133),"OPTIONAL SUPPORT PRESENT","OPTIONAL — no reviewed support"),IF(H133&gt;=IF(G133="",1,G133),"COVERED — required support","MISSING — required reviewed support"))))</f>
        <v/>
      </c>
      <c r="J133" s="131" t="n"/>
    </row>
    <row r="134">
      <c r="A134" t="inlineStr">
        <is>
          <t>COV-0109</t>
        </is>
      </c>
      <c r="B134" s="131" t="n"/>
      <c r="C134" s="131" t="n"/>
      <c r="D134" s="131" t="n"/>
      <c r="E134" s="131" t="n"/>
      <c r="F134" s="131" t="n"/>
      <c r="G134" s="131" t="n"/>
      <c r="H134" s="136">
        <f>IF(OR(B134="",C134="",D134=""),"",COUNTIFS('08_EVIDENCE_LINKS'!$S$5:$S$1000,B134&amp;"|"&amp;C134&amp;"|"&amp;D134,'08_EVIDENCE_LINKS'!$N$5:$N$1000,"REVIEWED SUPPORT"))</f>
        <v/>
      </c>
      <c r="I134" s="136">
        <f>IF(OR(B134="",C134="",D134="",F134=""),"",IF(F134="Not applicable","N/A",IF(F134="Optional",IF(H134&gt;=IF(G134="",1,G134),"OPTIONAL SUPPORT PRESENT","OPTIONAL — no reviewed support"),IF(H134&gt;=IF(G134="",1,G134),"COVERED — required support","MISSING — required reviewed support"))))</f>
        <v/>
      </c>
      <c r="J134" s="131" t="n"/>
    </row>
    <row r="135">
      <c r="A135" t="inlineStr">
        <is>
          <t>COV-0110</t>
        </is>
      </c>
      <c r="B135" s="131" t="n"/>
      <c r="C135" s="131" t="n"/>
      <c r="D135" s="131" t="n"/>
      <c r="E135" s="131" t="n"/>
      <c r="F135" s="131" t="n"/>
      <c r="G135" s="131" t="n"/>
      <c r="H135" s="136">
        <f>IF(OR(B135="",C135="",D135=""),"",COUNTIFS('08_EVIDENCE_LINKS'!$S$5:$S$1000,B135&amp;"|"&amp;C135&amp;"|"&amp;D135,'08_EVIDENCE_LINKS'!$N$5:$N$1000,"REVIEWED SUPPORT"))</f>
        <v/>
      </c>
      <c r="I135" s="136">
        <f>IF(OR(B135="",C135="",D135="",F135=""),"",IF(F135="Not applicable","N/A",IF(F135="Optional",IF(H135&gt;=IF(G135="",1,G135),"OPTIONAL SUPPORT PRESENT","OPTIONAL — no reviewed support"),IF(H135&gt;=IF(G135="",1,G135),"COVERED — required support","MISSING — required reviewed support"))))</f>
        <v/>
      </c>
      <c r="J135" s="131" t="n"/>
    </row>
    <row r="136">
      <c r="A136" t="inlineStr">
        <is>
          <t>COV-0111</t>
        </is>
      </c>
      <c r="B136" s="131" t="n"/>
      <c r="C136" s="131" t="n"/>
      <c r="D136" s="131" t="n"/>
      <c r="E136" s="131" t="n"/>
      <c r="F136" s="131" t="n"/>
      <c r="G136" s="131" t="n"/>
      <c r="H136" s="136">
        <f>IF(OR(B136="",C136="",D136=""),"",COUNTIFS('08_EVIDENCE_LINKS'!$S$5:$S$1000,B136&amp;"|"&amp;C136&amp;"|"&amp;D136,'08_EVIDENCE_LINKS'!$N$5:$N$1000,"REVIEWED SUPPORT"))</f>
        <v/>
      </c>
      <c r="I136" s="136">
        <f>IF(OR(B136="",C136="",D136="",F136=""),"",IF(F136="Not applicable","N/A",IF(F136="Optional",IF(H136&gt;=IF(G136="",1,G136),"OPTIONAL SUPPORT PRESENT","OPTIONAL — no reviewed support"),IF(H136&gt;=IF(G136="",1,G136),"COVERED — required support","MISSING — required reviewed support"))))</f>
        <v/>
      </c>
      <c r="J136" s="131" t="n"/>
    </row>
    <row r="137">
      <c r="A137" t="inlineStr">
        <is>
          <t>COV-0112</t>
        </is>
      </c>
      <c r="B137" s="131" t="n"/>
      <c r="C137" s="131" t="n"/>
      <c r="D137" s="131" t="n"/>
      <c r="E137" s="131" t="n"/>
      <c r="F137" s="131" t="n"/>
      <c r="G137" s="131" t="n"/>
      <c r="H137" s="136">
        <f>IF(OR(B137="",C137="",D137=""),"",COUNTIFS('08_EVIDENCE_LINKS'!$S$5:$S$1000,B137&amp;"|"&amp;C137&amp;"|"&amp;D137,'08_EVIDENCE_LINKS'!$N$5:$N$1000,"REVIEWED SUPPORT"))</f>
        <v/>
      </c>
      <c r="I137" s="136">
        <f>IF(OR(B137="",C137="",D137="",F137=""),"",IF(F137="Not applicable","N/A",IF(F137="Optional",IF(H137&gt;=IF(G137="",1,G137),"OPTIONAL SUPPORT PRESENT","OPTIONAL — no reviewed support"),IF(H137&gt;=IF(G137="",1,G137),"COVERED — required support","MISSING — required reviewed support"))))</f>
        <v/>
      </c>
      <c r="J137" s="131" t="n"/>
    </row>
    <row r="138">
      <c r="A138" t="inlineStr">
        <is>
          <t>COV-0113</t>
        </is>
      </c>
      <c r="B138" s="131" t="n"/>
      <c r="C138" s="131" t="n"/>
      <c r="D138" s="131" t="n"/>
      <c r="E138" s="131" t="n"/>
      <c r="F138" s="131" t="n"/>
      <c r="G138" s="131" t="n"/>
      <c r="H138" s="136">
        <f>IF(OR(B138="",C138="",D138=""),"",COUNTIFS('08_EVIDENCE_LINKS'!$S$5:$S$1000,B138&amp;"|"&amp;C138&amp;"|"&amp;D138,'08_EVIDENCE_LINKS'!$N$5:$N$1000,"REVIEWED SUPPORT"))</f>
        <v/>
      </c>
      <c r="I138" s="136">
        <f>IF(OR(B138="",C138="",D138="",F138=""),"",IF(F138="Not applicable","N/A",IF(F138="Optional",IF(H138&gt;=IF(G138="",1,G138),"OPTIONAL SUPPORT PRESENT","OPTIONAL — no reviewed support"),IF(H138&gt;=IF(G138="",1,G138),"COVERED — required support","MISSING — required reviewed support"))))</f>
        <v/>
      </c>
      <c r="J138" s="131" t="n"/>
    </row>
    <row r="139">
      <c r="A139" t="inlineStr">
        <is>
          <t>COV-0114</t>
        </is>
      </c>
      <c r="B139" s="131" t="n"/>
      <c r="C139" s="131" t="n"/>
      <c r="D139" s="131" t="n"/>
      <c r="E139" s="131" t="n"/>
      <c r="F139" s="131" t="n"/>
      <c r="G139" s="131" t="n"/>
      <c r="H139" s="136">
        <f>IF(OR(B139="",C139="",D139=""),"",COUNTIFS('08_EVIDENCE_LINKS'!$S$5:$S$1000,B139&amp;"|"&amp;C139&amp;"|"&amp;D139,'08_EVIDENCE_LINKS'!$N$5:$N$1000,"REVIEWED SUPPORT"))</f>
        <v/>
      </c>
      <c r="I139" s="136">
        <f>IF(OR(B139="",C139="",D139="",F139=""),"",IF(F139="Not applicable","N/A",IF(F139="Optional",IF(H139&gt;=IF(G139="",1,G139),"OPTIONAL SUPPORT PRESENT","OPTIONAL — no reviewed support"),IF(H139&gt;=IF(G139="",1,G139),"COVERED — required support","MISSING — required reviewed support"))))</f>
        <v/>
      </c>
      <c r="J139" s="131" t="n"/>
    </row>
    <row r="140">
      <c r="A140" t="inlineStr">
        <is>
          <t>COV-0115</t>
        </is>
      </c>
      <c r="B140" s="131" t="n"/>
      <c r="C140" s="131" t="n"/>
      <c r="D140" s="131" t="n"/>
      <c r="E140" s="131" t="n"/>
      <c r="F140" s="131" t="n"/>
      <c r="G140" s="131" t="n"/>
      <c r="H140" s="136">
        <f>IF(OR(B140="",C140="",D140=""),"",COUNTIFS('08_EVIDENCE_LINKS'!$S$5:$S$1000,B140&amp;"|"&amp;C140&amp;"|"&amp;D140,'08_EVIDENCE_LINKS'!$N$5:$N$1000,"REVIEWED SUPPORT"))</f>
        <v/>
      </c>
      <c r="I140" s="136">
        <f>IF(OR(B140="",C140="",D140="",F140=""),"",IF(F140="Not applicable","N/A",IF(F140="Optional",IF(H140&gt;=IF(G140="",1,G140),"OPTIONAL SUPPORT PRESENT","OPTIONAL — no reviewed support"),IF(H140&gt;=IF(G140="",1,G140),"COVERED — required support","MISSING — required reviewed support"))))</f>
        <v/>
      </c>
      <c r="J140" s="131" t="n"/>
    </row>
    <row r="141">
      <c r="A141" t="inlineStr">
        <is>
          <t>COV-0116</t>
        </is>
      </c>
      <c r="B141" s="131" t="n"/>
      <c r="C141" s="131" t="n"/>
      <c r="D141" s="131" t="n"/>
      <c r="E141" s="131" t="n"/>
      <c r="F141" s="131" t="n"/>
      <c r="G141" s="131" t="n"/>
      <c r="H141" s="136">
        <f>IF(OR(B141="",C141="",D141=""),"",COUNTIFS('08_EVIDENCE_LINKS'!$S$5:$S$1000,B141&amp;"|"&amp;C141&amp;"|"&amp;D141,'08_EVIDENCE_LINKS'!$N$5:$N$1000,"REVIEWED SUPPORT"))</f>
        <v/>
      </c>
      <c r="I141" s="136">
        <f>IF(OR(B141="",C141="",D141="",F141=""),"",IF(F141="Not applicable","N/A",IF(F141="Optional",IF(H141&gt;=IF(G141="",1,G141),"OPTIONAL SUPPORT PRESENT","OPTIONAL — no reviewed support"),IF(H141&gt;=IF(G141="",1,G141),"COVERED — required support","MISSING — required reviewed support"))))</f>
        <v/>
      </c>
      <c r="J141" s="131" t="n"/>
    </row>
    <row r="142">
      <c r="A142" t="inlineStr">
        <is>
          <t>COV-0117</t>
        </is>
      </c>
      <c r="B142" s="131" t="n"/>
      <c r="C142" s="131" t="n"/>
      <c r="D142" s="131" t="n"/>
      <c r="E142" s="131" t="n"/>
      <c r="F142" s="131" t="n"/>
      <c r="G142" s="131" t="n"/>
      <c r="H142" s="136">
        <f>IF(OR(B142="",C142="",D142=""),"",COUNTIFS('08_EVIDENCE_LINKS'!$S$5:$S$1000,B142&amp;"|"&amp;C142&amp;"|"&amp;D142,'08_EVIDENCE_LINKS'!$N$5:$N$1000,"REVIEWED SUPPORT"))</f>
        <v/>
      </c>
      <c r="I142" s="136">
        <f>IF(OR(B142="",C142="",D142="",F142=""),"",IF(F142="Not applicable","N/A",IF(F142="Optional",IF(H142&gt;=IF(G142="",1,G142),"OPTIONAL SUPPORT PRESENT","OPTIONAL — no reviewed support"),IF(H142&gt;=IF(G142="",1,G142),"COVERED — required support","MISSING — required reviewed support"))))</f>
        <v/>
      </c>
      <c r="J142" s="131" t="n"/>
    </row>
    <row r="143">
      <c r="A143" t="inlineStr">
        <is>
          <t>COV-0118</t>
        </is>
      </c>
      <c r="B143" s="131" t="n"/>
      <c r="C143" s="131" t="n"/>
      <c r="D143" s="131" t="n"/>
      <c r="E143" s="131" t="n"/>
      <c r="F143" s="131" t="n"/>
      <c r="G143" s="131" t="n"/>
      <c r="H143" s="136">
        <f>IF(OR(B143="",C143="",D143=""),"",COUNTIFS('08_EVIDENCE_LINKS'!$S$5:$S$1000,B143&amp;"|"&amp;C143&amp;"|"&amp;D143,'08_EVIDENCE_LINKS'!$N$5:$N$1000,"REVIEWED SUPPORT"))</f>
        <v/>
      </c>
      <c r="I143" s="136">
        <f>IF(OR(B143="",C143="",D143="",F143=""),"",IF(F143="Not applicable","N/A",IF(F143="Optional",IF(H143&gt;=IF(G143="",1,G143),"OPTIONAL SUPPORT PRESENT","OPTIONAL — no reviewed support"),IF(H143&gt;=IF(G143="",1,G143),"COVERED — required support","MISSING — required reviewed support"))))</f>
        <v/>
      </c>
      <c r="J143" s="131" t="n"/>
    </row>
    <row r="144">
      <c r="A144" t="inlineStr">
        <is>
          <t>COV-0119</t>
        </is>
      </c>
      <c r="B144" s="131" t="n"/>
      <c r="C144" s="131" t="n"/>
      <c r="D144" s="131" t="n"/>
      <c r="E144" s="131" t="n"/>
      <c r="F144" s="131" t="n"/>
      <c r="G144" s="131" t="n"/>
      <c r="H144" s="136">
        <f>IF(OR(B144="",C144="",D144=""),"",COUNTIFS('08_EVIDENCE_LINKS'!$S$5:$S$1000,B144&amp;"|"&amp;C144&amp;"|"&amp;D144,'08_EVIDENCE_LINKS'!$N$5:$N$1000,"REVIEWED SUPPORT"))</f>
        <v/>
      </c>
      <c r="I144" s="136">
        <f>IF(OR(B144="",C144="",D144="",F144=""),"",IF(F144="Not applicable","N/A",IF(F144="Optional",IF(H144&gt;=IF(G144="",1,G144),"OPTIONAL SUPPORT PRESENT","OPTIONAL — no reviewed support"),IF(H144&gt;=IF(G144="",1,G144),"COVERED — required support","MISSING — required reviewed support"))))</f>
        <v/>
      </c>
      <c r="J144" s="131" t="n"/>
    </row>
    <row r="145">
      <c r="A145" t="inlineStr">
        <is>
          <t>COV-0120</t>
        </is>
      </c>
      <c r="B145" s="131" t="n"/>
      <c r="C145" s="131" t="n"/>
      <c r="D145" s="131" t="n"/>
      <c r="E145" s="131" t="n"/>
      <c r="F145" s="131" t="n"/>
      <c r="G145" s="131" t="n"/>
      <c r="H145" s="136">
        <f>IF(OR(B145="",C145="",D145=""),"",COUNTIFS('08_EVIDENCE_LINKS'!$S$5:$S$1000,B145&amp;"|"&amp;C145&amp;"|"&amp;D145,'08_EVIDENCE_LINKS'!$N$5:$N$1000,"REVIEWED SUPPORT"))</f>
        <v/>
      </c>
      <c r="I145" s="136">
        <f>IF(OR(B145="",C145="",D145="",F145=""),"",IF(F145="Not applicable","N/A",IF(F145="Optional",IF(H145&gt;=IF(G145="",1,G145),"OPTIONAL SUPPORT PRESENT","OPTIONAL — no reviewed support"),IF(H145&gt;=IF(G145="",1,G145),"COVERED — required support","MISSING — required reviewed support"))))</f>
        <v/>
      </c>
      <c r="J145" s="131" t="n"/>
    </row>
    <row r="146">
      <c r="A146" t="inlineStr">
        <is>
          <t>COV-0121</t>
        </is>
      </c>
      <c r="B146" s="131" t="n"/>
      <c r="C146" s="131" t="n"/>
      <c r="D146" s="131" t="n"/>
      <c r="E146" s="131" t="n"/>
      <c r="F146" s="131" t="n"/>
      <c r="G146" s="131" t="n"/>
      <c r="H146" s="136">
        <f>IF(OR(B146="",C146="",D146=""),"",COUNTIFS('08_EVIDENCE_LINKS'!$S$5:$S$1000,B146&amp;"|"&amp;C146&amp;"|"&amp;D146,'08_EVIDENCE_LINKS'!$N$5:$N$1000,"REVIEWED SUPPORT"))</f>
        <v/>
      </c>
      <c r="I146" s="136">
        <f>IF(OR(B146="",C146="",D146="",F146=""),"",IF(F146="Not applicable","N/A",IF(F146="Optional",IF(H146&gt;=IF(G146="",1,G146),"OPTIONAL SUPPORT PRESENT","OPTIONAL — no reviewed support"),IF(H146&gt;=IF(G146="",1,G146),"COVERED — required support","MISSING — required reviewed support"))))</f>
        <v/>
      </c>
      <c r="J146" s="131" t="n"/>
    </row>
    <row r="147">
      <c r="A147" t="inlineStr">
        <is>
          <t>COV-0122</t>
        </is>
      </c>
      <c r="B147" s="131" t="n"/>
      <c r="C147" s="131" t="n"/>
      <c r="D147" s="131" t="n"/>
      <c r="E147" s="131" t="n"/>
      <c r="F147" s="131" t="n"/>
      <c r="G147" s="131" t="n"/>
      <c r="H147" s="136">
        <f>IF(OR(B147="",C147="",D147=""),"",COUNTIFS('08_EVIDENCE_LINKS'!$S$5:$S$1000,B147&amp;"|"&amp;C147&amp;"|"&amp;D147,'08_EVIDENCE_LINKS'!$N$5:$N$1000,"REVIEWED SUPPORT"))</f>
        <v/>
      </c>
      <c r="I147" s="136">
        <f>IF(OR(B147="",C147="",D147="",F147=""),"",IF(F147="Not applicable","N/A",IF(F147="Optional",IF(H147&gt;=IF(G147="",1,G147),"OPTIONAL SUPPORT PRESENT","OPTIONAL — no reviewed support"),IF(H147&gt;=IF(G147="",1,G147),"COVERED — required support","MISSING — required reviewed support"))))</f>
        <v/>
      </c>
      <c r="J147" s="131" t="n"/>
    </row>
    <row r="148">
      <c r="A148" t="inlineStr">
        <is>
          <t>COV-0123</t>
        </is>
      </c>
      <c r="B148" s="131" t="n"/>
      <c r="C148" s="131" t="n"/>
      <c r="D148" s="131" t="n"/>
      <c r="E148" s="131" t="n"/>
      <c r="F148" s="131" t="n"/>
      <c r="G148" s="131" t="n"/>
      <c r="H148" s="136">
        <f>IF(OR(B148="",C148="",D148=""),"",COUNTIFS('08_EVIDENCE_LINKS'!$S$5:$S$1000,B148&amp;"|"&amp;C148&amp;"|"&amp;D148,'08_EVIDENCE_LINKS'!$N$5:$N$1000,"REVIEWED SUPPORT"))</f>
        <v/>
      </c>
      <c r="I148" s="136">
        <f>IF(OR(B148="",C148="",D148="",F148=""),"",IF(F148="Not applicable","N/A",IF(F148="Optional",IF(H148&gt;=IF(G148="",1,G148),"OPTIONAL SUPPORT PRESENT","OPTIONAL — no reviewed support"),IF(H148&gt;=IF(G148="",1,G148),"COVERED — required support","MISSING — required reviewed support"))))</f>
        <v/>
      </c>
      <c r="J148" s="131" t="n"/>
    </row>
    <row r="149">
      <c r="A149" t="inlineStr">
        <is>
          <t>COV-0124</t>
        </is>
      </c>
      <c r="B149" s="131" t="n"/>
      <c r="C149" s="131" t="n"/>
      <c r="D149" s="131" t="n"/>
      <c r="E149" s="131" t="n"/>
      <c r="F149" s="131" t="n"/>
      <c r="G149" s="131" t="n"/>
      <c r="H149" s="136">
        <f>IF(OR(B149="",C149="",D149=""),"",COUNTIFS('08_EVIDENCE_LINKS'!$S$5:$S$1000,B149&amp;"|"&amp;C149&amp;"|"&amp;D149,'08_EVIDENCE_LINKS'!$N$5:$N$1000,"REVIEWED SUPPORT"))</f>
        <v/>
      </c>
      <c r="I149" s="136">
        <f>IF(OR(B149="",C149="",D149="",F149=""),"",IF(F149="Not applicable","N/A",IF(F149="Optional",IF(H149&gt;=IF(G149="",1,G149),"OPTIONAL SUPPORT PRESENT","OPTIONAL — no reviewed support"),IF(H149&gt;=IF(G149="",1,G149),"COVERED — required support","MISSING — required reviewed support"))))</f>
        <v/>
      </c>
      <c r="J149" s="131" t="n"/>
    </row>
    <row r="150">
      <c r="A150" t="inlineStr">
        <is>
          <t>COV-0125</t>
        </is>
      </c>
      <c r="B150" s="131" t="n"/>
      <c r="C150" s="131" t="n"/>
      <c r="D150" s="131" t="n"/>
      <c r="E150" s="131" t="n"/>
      <c r="F150" s="131" t="n"/>
      <c r="G150" s="131" t="n"/>
      <c r="H150" s="136">
        <f>IF(OR(B150="",C150="",D150=""),"",COUNTIFS('08_EVIDENCE_LINKS'!$S$5:$S$1000,B150&amp;"|"&amp;C150&amp;"|"&amp;D150,'08_EVIDENCE_LINKS'!$N$5:$N$1000,"REVIEWED SUPPORT"))</f>
        <v/>
      </c>
      <c r="I150" s="136">
        <f>IF(OR(B150="",C150="",D150="",F150=""),"",IF(F150="Not applicable","N/A",IF(F150="Optional",IF(H150&gt;=IF(G150="",1,G150),"OPTIONAL SUPPORT PRESENT","OPTIONAL — no reviewed support"),IF(H150&gt;=IF(G150="",1,G150),"COVERED — required support","MISSING — required reviewed support"))))</f>
        <v/>
      </c>
      <c r="J150" s="131" t="n"/>
    </row>
    <row r="151">
      <c r="A151" t="inlineStr">
        <is>
          <t>COV-0126</t>
        </is>
      </c>
      <c r="B151" s="131" t="n"/>
      <c r="C151" s="131" t="n"/>
      <c r="D151" s="131" t="n"/>
      <c r="E151" s="131" t="n"/>
      <c r="F151" s="131" t="n"/>
      <c r="G151" s="131" t="n"/>
      <c r="H151" s="136">
        <f>IF(OR(B151="",C151="",D151=""),"",COUNTIFS('08_EVIDENCE_LINKS'!$S$5:$S$1000,B151&amp;"|"&amp;C151&amp;"|"&amp;D151,'08_EVIDENCE_LINKS'!$N$5:$N$1000,"REVIEWED SUPPORT"))</f>
        <v/>
      </c>
      <c r="I151" s="136">
        <f>IF(OR(B151="",C151="",D151="",F151=""),"",IF(F151="Not applicable","N/A",IF(F151="Optional",IF(H151&gt;=IF(G151="",1,G151),"OPTIONAL SUPPORT PRESENT","OPTIONAL — no reviewed support"),IF(H151&gt;=IF(G151="",1,G151),"COVERED — required support","MISSING — required reviewed support"))))</f>
        <v/>
      </c>
      <c r="J151" s="131" t="n"/>
    </row>
    <row r="152">
      <c r="A152" t="inlineStr">
        <is>
          <t>COV-0127</t>
        </is>
      </c>
      <c r="B152" s="131" t="n"/>
      <c r="C152" s="131" t="n"/>
      <c r="D152" s="131" t="n"/>
      <c r="E152" s="131" t="n"/>
      <c r="F152" s="131" t="n"/>
      <c r="G152" s="131" t="n"/>
      <c r="H152" s="136">
        <f>IF(OR(B152="",C152="",D152=""),"",COUNTIFS('08_EVIDENCE_LINKS'!$S$5:$S$1000,B152&amp;"|"&amp;C152&amp;"|"&amp;D152,'08_EVIDENCE_LINKS'!$N$5:$N$1000,"REVIEWED SUPPORT"))</f>
        <v/>
      </c>
      <c r="I152" s="136">
        <f>IF(OR(B152="",C152="",D152="",F152=""),"",IF(F152="Not applicable","N/A",IF(F152="Optional",IF(H152&gt;=IF(G152="",1,G152),"OPTIONAL SUPPORT PRESENT","OPTIONAL — no reviewed support"),IF(H152&gt;=IF(G152="",1,G152),"COVERED — required support","MISSING — required reviewed support"))))</f>
        <v/>
      </c>
      <c r="J152" s="131" t="n"/>
    </row>
    <row r="153">
      <c r="A153" t="inlineStr">
        <is>
          <t>COV-0128</t>
        </is>
      </c>
      <c r="B153" s="131" t="n"/>
      <c r="C153" s="131" t="n"/>
      <c r="D153" s="131" t="n"/>
      <c r="E153" s="131" t="n"/>
      <c r="F153" s="131" t="n"/>
      <c r="G153" s="131" t="n"/>
      <c r="H153" s="136">
        <f>IF(OR(B153="",C153="",D153=""),"",COUNTIFS('08_EVIDENCE_LINKS'!$S$5:$S$1000,B153&amp;"|"&amp;C153&amp;"|"&amp;D153,'08_EVIDENCE_LINKS'!$N$5:$N$1000,"REVIEWED SUPPORT"))</f>
        <v/>
      </c>
      <c r="I153" s="136">
        <f>IF(OR(B153="",C153="",D153="",F153=""),"",IF(F153="Not applicable","N/A",IF(F153="Optional",IF(H153&gt;=IF(G153="",1,G153),"OPTIONAL SUPPORT PRESENT","OPTIONAL — no reviewed support"),IF(H153&gt;=IF(G153="",1,G153),"COVERED — required support","MISSING — required reviewed support"))))</f>
        <v/>
      </c>
      <c r="J153" s="131" t="n"/>
    </row>
    <row r="154">
      <c r="A154" t="inlineStr">
        <is>
          <t>COV-0129</t>
        </is>
      </c>
      <c r="B154" s="131" t="n"/>
      <c r="C154" s="131" t="n"/>
      <c r="D154" s="131" t="n"/>
      <c r="E154" s="131" t="n"/>
      <c r="F154" s="131" t="n"/>
      <c r="G154" s="131" t="n"/>
      <c r="H154" s="136">
        <f>IF(OR(B154="",C154="",D154=""),"",COUNTIFS('08_EVIDENCE_LINKS'!$S$5:$S$1000,B154&amp;"|"&amp;C154&amp;"|"&amp;D154,'08_EVIDENCE_LINKS'!$N$5:$N$1000,"REVIEWED SUPPORT"))</f>
        <v/>
      </c>
      <c r="I154" s="136">
        <f>IF(OR(B154="",C154="",D154="",F154=""),"",IF(F154="Not applicable","N/A",IF(F154="Optional",IF(H154&gt;=IF(G154="",1,G154),"OPTIONAL SUPPORT PRESENT","OPTIONAL — no reviewed support"),IF(H154&gt;=IF(G154="",1,G154),"COVERED — required support","MISSING — required reviewed support"))))</f>
        <v/>
      </c>
      <c r="J154" s="131" t="n"/>
    </row>
    <row r="155">
      <c r="A155" t="inlineStr">
        <is>
          <t>COV-0130</t>
        </is>
      </c>
      <c r="B155" s="131" t="n"/>
      <c r="C155" s="131" t="n"/>
      <c r="D155" s="131" t="n"/>
      <c r="E155" s="131" t="n"/>
      <c r="F155" s="131" t="n"/>
      <c r="G155" s="131" t="n"/>
      <c r="H155" s="136">
        <f>IF(OR(B155="",C155="",D155=""),"",COUNTIFS('08_EVIDENCE_LINKS'!$S$5:$S$1000,B155&amp;"|"&amp;C155&amp;"|"&amp;D155,'08_EVIDENCE_LINKS'!$N$5:$N$1000,"REVIEWED SUPPORT"))</f>
        <v/>
      </c>
      <c r="I155" s="136">
        <f>IF(OR(B155="",C155="",D155="",F155=""),"",IF(F155="Not applicable","N/A",IF(F155="Optional",IF(H155&gt;=IF(G155="",1,G155),"OPTIONAL SUPPORT PRESENT","OPTIONAL — no reviewed support"),IF(H155&gt;=IF(G155="",1,G155),"COVERED — required support","MISSING — required reviewed support"))))</f>
        <v/>
      </c>
      <c r="J155" s="131" t="n"/>
    </row>
    <row r="156">
      <c r="A156" t="inlineStr">
        <is>
          <t>COV-0131</t>
        </is>
      </c>
      <c r="B156" s="131" t="n"/>
      <c r="C156" s="131" t="n"/>
      <c r="D156" s="131" t="n"/>
      <c r="E156" s="131" t="n"/>
      <c r="F156" s="131" t="n"/>
      <c r="G156" s="131" t="n"/>
      <c r="H156" s="136">
        <f>IF(OR(B156="",C156="",D156=""),"",COUNTIFS('08_EVIDENCE_LINKS'!$S$5:$S$1000,B156&amp;"|"&amp;C156&amp;"|"&amp;D156,'08_EVIDENCE_LINKS'!$N$5:$N$1000,"REVIEWED SUPPORT"))</f>
        <v/>
      </c>
      <c r="I156" s="136">
        <f>IF(OR(B156="",C156="",D156="",F156=""),"",IF(F156="Not applicable","N/A",IF(F156="Optional",IF(H156&gt;=IF(G156="",1,G156),"OPTIONAL SUPPORT PRESENT","OPTIONAL — no reviewed support"),IF(H156&gt;=IF(G156="",1,G156),"COVERED — required support","MISSING — required reviewed support"))))</f>
        <v/>
      </c>
      <c r="J156" s="131" t="n"/>
    </row>
    <row r="157">
      <c r="A157" t="inlineStr">
        <is>
          <t>COV-0132</t>
        </is>
      </c>
      <c r="B157" s="131" t="n"/>
      <c r="C157" s="131" t="n"/>
      <c r="D157" s="131" t="n"/>
      <c r="E157" s="131" t="n"/>
      <c r="F157" s="131" t="n"/>
      <c r="G157" s="131" t="n"/>
      <c r="H157" s="136">
        <f>IF(OR(B157="",C157="",D157=""),"",COUNTIFS('08_EVIDENCE_LINKS'!$S$5:$S$1000,B157&amp;"|"&amp;C157&amp;"|"&amp;D157,'08_EVIDENCE_LINKS'!$N$5:$N$1000,"REVIEWED SUPPORT"))</f>
        <v/>
      </c>
      <c r="I157" s="136">
        <f>IF(OR(B157="",C157="",D157="",F157=""),"",IF(F157="Not applicable","N/A",IF(F157="Optional",IF(H157&gt;=IF(G157="",1,G157),"OPTIONAL SUPPORT PRESENT","OPTIONAL — no reviewed support"),IF(H157&gt;=IF(G157="",1,G157),"COVERED — required support","MISSING — required reviewed support"))))</f>
        <v/>
      </c>
      <c r="J157" s="131" t="n"/>
    </row>
    <row r="158">
      <c r="A158" t="inlineStr">
        <is>
          <t>COV-0133</t>
        </is>
      </c>
      <c r="B158" s="131" t="n"/>
      <c r="C158" s="131" t="n"/>
      <c r="D158" s="131" t="n"/>
      <c r="E158" s="131" t="n"/>
      <c r="F158" s="131" t="n"/>
      <c r="G158" s="131" t="n"/>
      <c r="H158" s="136">
        <f>IF(OR(B158="",C158="",D158=""),"",COUNTIFS('08_EVIDENCE_LINKS'!$S$5:$S$1000,B158&amp;"|"&amp;C158&amp;"|"&amp;D158,'08_EVIDENCE_LINKS'!$N$5:$N$1000,"REVIEWED SUPPORT"))</f>
        <v/>
      </c>
      <c r="I158" s="136">
        <f>IF(OR(B158="",C158="",D158="",F158=""),"",IF(F158="Not applicable","N/A",IF(F158="Optional",IF(H158&gt;=IF(G158="",1,G158),"OPTIONAL SUPPORT PRESENT","OPTIONAL — no reviewed support"),IF(H158&gt;=IF(G158="",1,G158),"COVERED — required support","MISSING — required reviewed support"))))</f>
        <v/>
      </c>
      <c r="J158" s="131" t="n"/>
    </row>
    <row r="159">
      <c r="A159" t="inlineStr">
        <is>
          <t>COV-0134</t>
        </is>
      </c>
      <c r="B159" s="131" t="n"/>
      <c r="C159" s="131" t="n"/>
      <c r="D159" s="131" t="n"/>
      <c r="E159" s="131" t="n"/>
      <c r="F159" s="131" t="n"/>
      <c r="G159" s="131" t="n"/>
      <c r="H159" s="136">
        <f>IF(OR(B159="",C159="",D159=""),"",COUNTIFS('08_EVIDENCE_LINKS'!$S$5:$S$1000,B159&amp;"|"&amp;C159&amp;"|"&amp;D159,'08_EVIDENCE_LINKS'!$N$5:$N$1000,"REVIEWED SUPPORT"))</f>
        <v/>
      </c>
      <c r="I159" s="136">
        <f>IF(OR(B159="",C159="",D159="",F159=""),"",IF(F159="Not applicable","N/A",IF(F159="Optional",IF(H159&gt;=IF(G159="",1,G159),"OPTIONAL SUPPORT PRESENT","OPTIONAL — no reviewed support"),IF(H159&gt;=IF(G159="",1,G159),"COVERED — required support","MISSING — required reviewed support"))))</f>
        <v/>
      </c>
      <c r="J159" s="131" t="n"/>
    </row>
    <row r="160">
      <c r="A160" t="inlineStr">
        <is>
          <t>COV-0135</t>
        </is>
      </c>
      <c r="B160" s="131" t="n"/>
      <c r="C160" s="131" t="n"/>
      <c r="D160" s="131" t="n"/>
      <c r="E160" s="131" t="n"/>
      <c r="F160" s="131" t="n"/>
      <c r="G160" s="131" t="n"/>
      <c r="H160" s="136">
        <f>IF(OR(B160="",C160="",D160=""),"",COUNTIFS('08_EVIDENCE_LINKS'!$S$5:$S$1000,B160&amp;"|"&amp;C160&amp;"|"&amp;D160,'08_EVIDENCE_LINKS'!$N$5:$N$1000,"REVIEWED SUPPORT"))</f>
        <v/>
      </c>
      <c r="I160" s="136">
        <f>IF(OR(B160="",C160="",D160="",F160=""),"",IF(F160="Not applicable","N/A",IF(F160="Optional",IF(H160&gt;=IF(G160="",1,G160),"OPTIONAL SUPPORT PRESENT","OPTIONAL — no reviewed support"),IF(H160&gt;=IF(G160="",1,G160),"COVERED — required support","MISSING — required reviewed support"))))</f>
        <v/>
      </c>
      <c r="J160" s="131" t="n"/>
    </row>
    <row r="161">
      <c r="A161" t="inlineStr">
        <is>
          <t>COV-0136</t>
        </is>
      </c>
      <c r="B161" s="131" t="n"/>
      <c r="C161" s="131" t="n"/>
      <c r="D161" s="131" t="n"/>
      <c r="E161" s="131" t="n"/>
      <c r="F161" s="131" t="n"/>
      <c r="G161" s="131" t="n"/>
      <c r="H161" s="136">
        <f>IF(OR(B161="",C161="",D161=""),"",COUNTIFS('08_EVIDENCE_LINKS'!$S$5:$S$1000,B161&amp;"|"&amp;C161&amp;"|"&amp;D161,'08_EVIDENCE_LINKS'!$N$5:$N$1000,"REVIEWED SUPPORT"))</f>
        <v/>
      </c>
      <c r="I161" s="136">
        <f>IF(OR(B161="",C161="",D161="",F161=""),"",IF(F161="Not applicable","N/A",IF(F161="Optional",IF(H161&gt;=IF(G161="",1,G161),"OPTIONAL SUPPORT PRESENT","OPTIONAL — no reviewed support"),IF(H161&gt;=IF(G161="",1,G161),"COVERED — required support","MISSING — required reviewed support"))))</f>
        <v/>
      </c>
      <c r="J161" s="131" t="n"/>
    </row>
    <row r="162">
      <c r="A162" t="inlineStr">
        <is>
          <t>COV-0137</t>
        </is>
      </c>
      <c r="B162" s="131" t="n"/>
      <c r="C162" s="131" t="n"/>
      <c r="D162" s="131" t="n"/>
      <c r="E162" s="131" t="n"/>
      <c r="F162" s="131" t="n"/>
      <c r="G162" s="131" t="n"/>
      <c r="H162" s="136">
        <f>IF(OR(B162="",C162="",D162=""),"",COUNTIFS('08_EVIDENCE_LINKS'!$S$5:$S$1000,B162&amp;"|"&amp;C162&amp;"|"&amp;D162,'08_EVIDENCE_LINKS'!$N$5:$N$1000,"REVIEWED SUPPORT"))</f>
        <v/>
      </c>
      <c r="I162" s="136">
        <f>IF(OR(B162="",C162="",D162="",F162=""),"",IF(F162="Not applicable","N/A",IF(F162="Optional",IF(H162&gt;=IF(G162="",1,G162),"OPTIONAL SUPPORT PRESENT","OPTIONAL — no reviewed support"),IF(H162&gt;=IF(G162="",1,G162),"COVERED — required support","MISSING — required reviewed support"))))</f>
        <v/>
      </c>
      <c r="J162" s="131" t="n"/>
    </row>
    <row r="163">
      <c r="A163" t="inlineStr">
        <is>
          <t>COV-0138</t>
        </is>
      </c>
      <c r="B163" s="131" t="n"/>
      <c r="C163" s="131" t="n"/>
      <c r="D163" s="131" t="n"/>
      <c r="E163" s="131" t="n"/>
      <c r="F163" s="131" t="n"/>
      <c r="G163" s="131" t="n"/>
      <c r="H163" s="136">
        <f>IF(OR(B163="",C163="",D163=""),"",COUNTIFS('08_EVIDENCE_LINKS'!$S$5:$S$1000,B163&amp;"|"&amp;C163&amp;"|"&amp;D163,'08_EVIDENCE_LINKS'!$N$5:$N$1000,"REVIEWED SUPPORT"))</f>
        <v/>
      </c>
      <c r="I163" s="136">
        <f>IF(OR(B163="",C163="",D163="",F163=""),"",IF(F163="Not applicable","N/A",IF(F163="Optional",IF(H163&gt;=IF(G163="",1,G163),"OPTIONAL SUPPORT PRESENT","OPTIONAL — no reviewed support"),IF(H163&gt;=IF(G163="",1,G163),"COVERED — required support","MISSING — required reviewed support"))))</f>
        <v/>
      </c>
      <c r="J163" s="131" t="n"/>
    </row>
    <row r="164">
      <c r="A164" t="inlineStr">
        <is>
          <t>COV-0139</t>
        </is>
      </c>
      <c r="B164" s="131" t="n"/>
      <c r="C164" s="131" t="n"/>
      <c r="D164" s="131" t="n"/>
      <c r="E164" s="131" t="n"/>
      <c r="F164" s="131" t="n"/>
      <c r="G164" s="131" t="n"/>
      <c r="H164" s="136">
        <f>IF(OR(B164="",C164="",D164=""),"",COUNTIFS('08_EVIDENCE_LINKS'!$S$5:$S$1000,B164&amp;"|"&amp;C164&amp;"|"&amp;D164,'08_EVIDENCE_LINKS'!$N$5:$N$1000,"REVIEWED SUPPORT"))</f>
        <v/>
      </c>
      <c r="I164" s="136">
        <f>IF(OR(B164="",C164="",D164="",F164=""),"",IF(F164="Not applicable","N/A",IF(F164="Optional",IF(H164&gt;=IF(G164="",1,G164),"OPTIONAL SUPPORT PRESENT","OPTIONAL — no reviewed support"),IF(H164&gt;=IF(G164="",1,G164),"COVERED — required support","MISSING — required reviewed support"))))</f>
        <v/>
      </c>
      <c r="J164" s="131" t="n"/>
    </row>
    <row r="165">
      <c r="A165" t="inlineStr">
        <is>
          <t>COV-0140</t>
        </is>
      </c>
      <c r="B165" s="131" t="n"/>
      <c r="C165" s="131" t="n"/>
      <c r="D165" s="131" t="n"/>
      <c r="E165" s="131" t="n"/>
      <c r="F165" s="131" t="n"/>
      <c r="G165" s="131" t="n"/>
      <c r="H165" s="136">
        <f>IF(OR(B165="",C165="",D165=""),"",COUNTIFS('08_EVIDENCE_LINKS'!$S$5:$S$1000,B165&amp;"|"&amp;C165&amp;"|"&amp;D165,'08_EVIDENCE_LINKS'!$N$5:$N$1000,"REVIEWED SUPPORT"))</f>
        <v/>
      </c>
      <c r="I165" s="136">
        <f>IF(OR(B165="",C165="",D165="",F165=""),"",IF(F165="Not applicable","N/A",IF(F165="Optional",IF(H165&gt;=IF(G165="",1,G165),"OPTIONAL SUPPORT PRESENT","OPTIONAL — no reviewed support"),IF(H165&gt;=IF(G165="",1,G165),"COVERED — required support","MISSING — required reviewed support"))))</f>
        <v/>
      </c>
      <c r="J165" s="131" t="n"/>
    </row>
    <row r="166">
      <c r="A166" t="inlineStr">
        <is>
          <t>COV-0141</t>
        </is>
      </c>
      <c r="B166" s="131" t="n"/>
      <c r="C166" s="131" t="n"/>
      <c r="D166" s="131" t="n"/>
      <c r="E166" s="131" t="n"/>
      <c r="F166" s="131" t="n"/>
      <c r="G166" s="131" t="n"/>
      <c r="H166" s="136">
        <f>IF(OR(B166="",C166="",D166=""),"",COUNTIFS('08_EVIDENCE_LINKS'!$S$5:$S$1000,B166&amp;"|"&amp;C166&amp;"|"&amp;D166,'08_EVIDENCE_LINKS'!$N$5:$N$1000,"REVIEWED SUPPORT"))</f>
        <v/>
      </c>
      <c r="I166" s="136">
        <f>IF(OR(B166="",C166="",D166="",F166=""),"",IF(F166="Not applicable","N/A",IF(F166="Optional",IF(H166&gt;=IF(G166="",1,G166),"OPTIONAL SUPPORT PRESENT","OPTIONAL — no reviewed support"),IF(H166&gt;=IF(G166="",1,G166),"COVERED — required support","MISSING — required reviewed support"))))</f>
        <v/>
      </c>
      <c r="J166" s="131" t="n"/>
    </row>
    <row r="167">
      <c r="A167" t="inlineStr">
        <is>
          <t>COV-0142</t>
        </is>
      </c>
      <c r="B167" s="131" t="n"/>
      <c r="C167" s="131" t="n"/>
      <c r="D167" s="131" t="n"/>
      <c r="E167" s="131" t="n"/>
      <c r="F167" s="131" t="n"/>
      <c r="G167" s="131" t="n"/>
      <c r="H167" s="136">
        <f>IF(OR(B167="",C167="",D167=""),"",COUNTIFS('08_EVIDENCE_LINKS'!$S$5:$S$1000,B167&amp;"|"&amp;C167&amp;"|"&amp;D167,'08_EVIDENCE_LINKS'!$N$5:$N$1000,"REVIEWED SUPPORT"))</f>
        <v/>
      </c>
      <c r="I167" s="136">
        <f>IF(OR(B167="",C167="",D167="",F167=""),"",IF(F167="Not applicable","N/A",IF(F167="Optional",IF(H167&gt;=IF(G167="",1,G167),"OPTIONAL SUPPORT PRESENT","OPTIONAL — no reviewed support"),IF(H167&gt;=IF(G167="",1,G167),"COVERED — required support","MISSING — required reviewed support"))))</f>
        <v/>
      </c>
      <c r="J167" s="131" t="n"/>
    </row>
    <row r="168">
      <c r="A168" t="inlineStr">
        <is>
          <t>COV-0143</t>
        </is>
      </c>
      <c r="B168" s="131" t="n"/>
      <c r="C168" s="131" t="n"/>
      <c r="D168" s="131" t="n"/>
      <c r="E168" s="131" t="n"/>
      <c r="F168" s="131" t="n"/>
      <c r="G168" s="131" t="n"/>
      <c r="H168" s="136">
        <f>IF(OR(B168="",C168="",D168=""),"",COUNTIFS('08_EVIDENCE_LINKS'!$S$5:$S$1000,B168&amp;"|"&amp;C168&amp;"|"&amp;D168,'08_EVIDENCE_LINKS'!$N$5:$N$1000,"REVIEWED SUPPORT"))</f>
        <v/>
      </c>
      <c r="I168" s="136">
        <f>IF(OR(B168="",C168="",D168="",F168=""),"",IF(F168="Not applicable","N/A",IF(F168="Optional",IF(H168&gt;=IF(G168="",1,G168),"OPTIONAL SUPPORT PRESENT","OPTIONAL — no reviewed support"),IF(H168&gt;=IF(G168="",1,G168),"COVERED — required support","MISSING — required reviewed support"))))</f>
        <v/>
      </c>
      <c r="J168" s="131" t="n"/>
    </row>
    <row r="169">
      <c r="A169" t="inlineStr">
        <is>
          <t>COV-0144</t>
        </is>
      </c>
      <c r="B169" s="131" t="n"/>
      <c r="C169" s="131" t="n"/>
      <c r="D169" s="131" t="n"/>
      <c r="E169" s="131" t="n"/>
      <c r="F169" s="131" t="n"/>
      <c r="G169" s="131" t="n"/>
      <c r="H169" s="136">
        <f>IF(OR(B169="",C169="",D169=""),"",COUNTIFS('08_EVIDENCE_LINKS'!$S$5:$S$1000,B169&amp;"|"&amp;C169&amp;"|"&amp;D169,'08_EVIDENCE_LINKS'!$N$5:$N$1000,"REVIEWED SUPPORT"))</f>
        <v/>
      </c>
      <c r="I169" s="136">
        <f>IF(OR(B169="",C169="",D169="",F169=""),"",IF(F169="Not applicable","N/A",IF(F169="Optional",IF(H169&gt;=IF(G169="",1,G169),"OPTIONAL SUPPORT PRESENT","OPTIONAL — no reviewed support"),IF(H169&gt;=IF(G169="",1,G169),"COVERED — required support","MISSING — required reviewed support"))))</f>
        <v/>
      </c>
      <c r="J169" s="131" t="n"/>
    </row>
    <row r="170">
      <c r="A170" t="inlineStr">
        <is>
          <t>COV-0145</t>
        </is>
      </c>
      <c r="B170" s="131" t="n"/>
      <c r="C170" s="131" t="n"/>
      <c r="D170" s="131" t="n"/>
      <c r="E170" s="131" t="n"/>
      <c r="F170" s="131" t="n"/>
      <c r="G170" s="131" t="n"/>
      <c r="H170" s="136">
        <f>IF(OR(B170="",C170="",D170=""),"",COUNTIFS('08_EVIDENCE_LINKS'!$S$5:$S$1000,B170&amp;"|"&amp;C170&amp;"|"&amp;D170,'08_EVIDENCE_LINKS'!$N$5:$N$1000,"REVIEWED SUPPORT"))</f>
        <v/>
      </c>
      <c r="I170" s="136">
        <f>IF(OR(B170="",C170="",D170="",F170=""),"",IF(F170="Not applicable","N/A",IF(F170="Optional",IF(H170&gt;=IF(G170="",1,G170),"OPTIONAL SUPPORT PRESENT","OPTIONAL — no reviewed support"),IF(H170&gt;=IF(G170="",1,G170),"COVERED — required support","MISSING — required reviewed support"))))</f>
        <v/>
      </c>
      <c r="J170" s="131" t="n"/>
    </row>
    <row r="171">
      <c r="A171" t="inlineStr">
        <is>
          <t>COV-0146</t>
        </is>
      </c>
      <c r="B171" s="131" t="n"/>
      <c r="C171" s="131" t="n"/>
      <c r="D171" s="131" t="n"/>
      <c r="E171" s="131" t="n"/>
      <c r="F171" s="131" t="n"/>
      <c r="G171" s="131" t="n"/>
      <c r="H171" s="136">
        <f>IF(OR(B171="",C171="",D171=""),"",COUNTIFS('08_EVIDENCE_LINKS'!$S$5:$S$1000,B171&amp;"|"&amp;C171&amp;"|"&amp;D171,'08_EVIDENCE_LINKS'!$N$5:$N$1000,"REVIEWED SUPPORT"))</f>
        <v/>
      </c>
      <c r="I171" s="136">
        <f>IF(OR(B171="",C171="",D171="",F171=""),"",IF(F171="Not applicable","N/A",IF(F171="Optional",IF(H171&gt;=IF(G171="",1,G171),"OPTIONAL SUPPORT PRESENT","OPTIONAL — no reviewed support"),IF(H171&gt;=IF(G171="",1,G171),"COVERED — required support","MISSING — required reviewed support"))))</f>
        <v/>
      </c>
      <c r="J171" s="131" t="n"/>
    </row>
    <row r="172">
      <c r="A172" t="inlineStr">
        <is>
          <t>COV-0147</t>
        </is>
      </c>
      <c r="B172" s="131" t="n"/>
      <c r="C172" s="131" t="n"/>
      <c r="D172" s="131" t="n"/>
      <c r="E172" s="131" t="n"/>
      <c r="F172" s="131" t="n"/>
      <c r="G172" s="131" t="n"/>
      <c r="H172" s="136">
        <f>IF(OR(B172="",C172="",D172=""),"",COUNTIFS('08_EVIDENCE_LINKS'!$S$5:$S$1000,B172&amp;"|"&amp;C172&amp;"|"&amp;D172,'08_EVIDENCE_LINKS'!$N$5:$N$1000,"REVIEWED SUPPORT"))</f>
        <v/>
      </c>
      <c r="I172" s="136">
        <f>IF(OR(B172="",C172="",D172="",F172=""),"",IF(F172="Not applicable","N/A",IF(F172="Optional",IF(H172&gt;=IF(G172="",1,G172),"OPTIONAL SUPPORT PRESENT","OPTIONAL — no reviewed support"),IF(H172&gt;=IF(G172="",1,G172),"COVERED — required support","MISSING — required reviewed support"))))</f>
        <v/>
      </c>
      <c r="J172" s="131" t="n"/>
    </row>
    <row r="173">
      <c r="A173" t="inlineStr">
        <is>
          <t>COV-0148</t>
        </is>
      </c>
      <c r="B173" s="131" t="n"/>
      <c r="C173" s="131" t="n"/>
      <c r="D173" s="131" t="n"/>
      <c r="E173" s="131" t="n"/>
      <c r="F173" s="131" t="n"/>
      <c r="G173" s="131" t="n"/>
      <c r="H173" s="136">
        <f>IF(OR(B173="",C173="",D173=""),"",COUNTIFS('08_EVIDENCE_LINKS'!$S$5:$S$1000,B173&amp;"|"&amp;C173&amp;"|"&amp;D173,'08_EVIDENCE_LINKS'!$N$5:$N$1000,"REVIEWED SUPPORT"))</f>
        <v/>
      </c>
      <c r="I173" s="136">
        <f>IF(OR(B173="",C173="",D173="",F173=""),"",IF(F173="Not applicable","N/A",IF(F173="Optional",IF(H173&gt;=IF(G173="",1,G173),"OPTIONAL SUPPORT PRESENT","OPTIONAL — no reviewed support"),IF(H173&gt;=IF(G173="",1,G173),"COVERED — required support","MISSING — required reviewed support"))))</f>
        <v/>
      </c>
      <c r="J173" s="131" t="n"/>
    </row>
    <row r="174">
      <c r="A174" t="inlineStr">
        <is>
          <t>COV-0149</t>
        </is>
      </c>
      <c r="B174" s="131" t="n"/>
      <c r="C174" s="131" t="n"/>
      <c r="D174" s="131" t="n"/>
      <c r="E174" s="131" t="n"/>
      <c r="F174" s="131" t="n"/>
      <c r="G174" s="131" t="n"/>
      <c r="H174" s="136">
        <f>IF(OR(B174="",C174="",D174=""),"",COUNTIFS('08_EVIDENCE_LINKS'!$S$5:$S$1000,B174&amp;"|"&amp;C174&amp;"|"&amp;D174,'08_EVIDENCE_LINKS'!$N$5:$N$1000,"REVIEWED SUPPORT"))</f>
        <v/>
      </c>
      <c r="I174" s="136">
        <f>IF(OR(B174="",C174="",D174="",F174=""),"",IF(F174="Not applicable","N/A",IF(F174="Optional",IF(H174&gt;=IF(G174="",1,G174),"OPTIONAL SUPPORT PRESENT","OPTIONAL — no reviewed support"),IF(H174&gt;=IF(G174="",1,G174),"COVERED — required support","MISSING — required reviewed support"))))</f>
        <v/>
      </c>
      <c r="J174" s="131" t="n"/>
    </row>
    <row r="175">
      <c r="A175" t="inlineStr">
        <is>
          <t>COV-0150</t>
        </is>
      </c>
      <c r="B175" s="131" t="n"/>
      <c r="C175" s="131" t="n"/>
      <c r="D175" s="131" t="n"/>
      <c r="E175" s="131" t="n"/>
      <c r="F175" s="131" t="n"/>
      <c r="G175" s="131" t="n"/>
      <c r="H175" s="136">
        <f>IF(OR(B175="",C175="",D175=""),"",COUNTIFS('08_EVIDENCE_LINKS'!$S$5:$S$1000,B175&amp;"|"&amp;C175&amp;"|"&amp;D175,'08_EVIDENCE_LINKS'!$N$5:$N$1000,"REVIEWED SUPPORT"))</f>
        <v/>
      </c>
      <c r="I175" s="136">
        <f>IF(OR(B175="",C175="",D175="",F175=""),"",IF(F175="Not applicable","N/A",IF(F175="Optional",IF(H175&gt;=IF(G175="",1,G175),"OPTIONAL SUPPORT PRESENT","OPTIONAL — no reviewed support"),IF(H175&gt;=IF(G175="",1,G175),"COVERED — required support","MISSING — required reviewed support"))))</f>
        <v/>
      </c>
      <c r="J175" s="131" t="n"/>
    </row>
    <row r="176">
      <c r="A176" t="inlineStr">
        <is>
          <t>COV-0151</t>
        </is>
      </c>
      <c r="B176" s="131" t="n"/>
      <c r="C176" s="131" t="n"/>
      <c r="D176" s="131" t="n"/>
      <c r="E176" s="131" t="n"/>
      <c r="F176" s="131" t="n"/>
      <c r="G176" s="131" t="n"/>
      <c r="H176" s="136">
        <f>IF(OR(B176="",C176="",D176=""),"",COUNTIFS('08_EVIDENCE_LINKS'!$S$5:$S$1000,B176&amp;"|"&amp;C176&amp;"|"&amp;D176,'08_EVIDENCE_LINKS'!$N$5:$N$1000,"REVIEWED SUPPORT"))</f>
        <v/>
      </c>
      <c r="I176" s="136">
        <f>IF(OR(B176="",C176="",D176="",F176=""),"",IF(F176="Not applicable","N/A",IF(F176="Optional",IF(H176&gt;=IF(G176="",1,G176),"OPTIONAL SUPPORT PRESENT","OPTIONAL — no reviewed support"),IF(H176&gt;=IF(G176="",1,G176),"COVERED — required support","MISSING — required reviewed support"))))</f>
        <v/>
      </c>
      <c r="J176" s="131" t="n"/>
    </row>
    <row r="177">
      <c r="A177" t="inlineStr">
        <is>
          <t>COV-0152</t>
        </is>
      </c>
      <c r="B177" s="131" t="n"/>
      <c r="C177" s="131" t="n"/>
      <c r="D177" s="131" t="n"/>
      <c r="E177" s="131" t="n"/>
      <c r="F177" s="131" t="n"/>
      <c r="G177" s="131" t="n"/>
      <c r="H177" s="136">
        <f>IF(OR(B177="",C177="",D177=""),"",COUNTIFS('08_EVIDENCE_LINKS'!$S$5:$S$1000,B177&amp;"|"&amp;C177&amp;"|"&amp;D177,'08_EVIDENCE_LINKS'!$N$5:$N$1000,"REVIEWED SUPPORT"))</f>
        <v/>
      </c>
      <c r="I177" s="136">
        <f>IF(OR(B177="",C177="",D177="",F177=""),"",IF(F177="Not applicable","N/A",IF(F177="Optional",IF(H177&gt;=IF(G177="",1,G177),"OPTIONAL SUPPORT PRESENT","OPTIONAL — no reviewed support"),IF(H177&gt;=IF(G177="",1,G177),"COVERED — required support","MISSING — required reviewed support"))))</f>
        <v/>
      </c>
      <c r="J177" s="131" t="n"/>
    </row>
    <row r="178">
      <c r="A178" t="inlineStr">
        <is>
          <t>COV-0153</t>
        </is>
      </c>
      <c r="B178" s="131" t="n"/>
      <c r="C178" s="131" t="n"/>
      <c r="D178" s="131" t="n"/>
      <c r="E178" s="131" t="n"/>
      <c r="F178" s="131" t="n"/>
      <c r="G178" s="131" t="n"/>
      <c r="H178" s="136">
        <f>IF(OR(B178="",C178="",D178=""),"",COUNTIFS('08_EVIDENCE_LINKS'!$S$5:$S$1000,B178&amp;"|"&amp;C178&amp;"|"&amp;D178,'08_EVIDENCE_LINKS'!$N$5:$N$1000,"REVIEWED SUPPORT"))</f>
        <v/>
      </c>
      <c r="I178" s="136">
        <f>IF(OR(B178="",C178="",D178="",F178=""),"",IF(F178="Not applicable","N/A",IF(F178="Optional",IF(H178&gt;=IF(G178="",1,G178),"OPTIONAL SUPPORT PRESENT","OPTIONAL — no reviewed support"),IF(H178&gt;=IF(G178="",1,G178),"COVERED — required support","MISSING — required reviewed support"))))</f>
        <v/>
      </c>
      <c r="J178" s="131" t="n"/>
    </row>
    <row r="179">
      <c r="A179" t="inlineStr">
        <is>
          <t>COV-0154</t>
        </is>
      </c>
      <c r="B179" s="131" t="n"/>
      <c r="C179" s="131" t="n"/>
      <c r="D179" s="131" t="n"/>
      <c r="E179" s="131" t="n"/>
      <c r="F179" s="131" t="n"/>
      <c r="G179" s="131" t="n"/>
      <c r="H179" s="136">
        <f>IF(OR(B179="",C179="",D179=""),"",COUNTIFS('08_EVIDENCE_LINKS'!$S$5:$S$1000,B179&amp;"|"&amp;C179&amp;"|"&amp;D179,'08_EVIDENCE_LINKS'!$N$5:$N$1000,"REVIEWED SUPPORT"))</f>
        <v/>
      </c>
      <c r="I179" s="136">
        <f>IF(OR(B179="",C179="",D179="",F179=""),"",IF(F179="Not applicable","N/A",IF(F179="Optional",IF(H179&gt;=IF(G179="",1,G179),"OPTIONAL SUPPORT PRESENT","OPTIONAL — no reviewed support"),IF(H179&gt;=IF(G179="",1,G179),"COVERED — required support","MISSING — required reviewed support"))))</f>
        <v/>
      </c>
      <c r="J179" s="131" t="n"/>
    </row>
    <row r="180">
      <c r="A180" t="inlineStr">
        <is>
          <t>COV-0155</t>
        </is>
      </c>
      <c r="B180" s="131" t="n"/>
      <c r="C180" s="131" t="n"/>
      <c r="D180" s="131" t="n"/>
      <c r="E180" s="131" t="n"/>
      <c r="F180" s="131" t="n"/>
      <c r="G180" s="131" t="n"/>
      <c r="H180" s="136">
        <f>IF(OR(B180="",C180="",D180=""),"",COUNTIFS('08_EVIDENCE_LINKS'!$S$5:$S$1000,B180&amp;"|"&amp;C180&amp;"|"&amp;D180,'08_EVIDENCE_LINKS'!$N$5:$N$1000,"REVIEWED SUPPORT"))</f>
        <v/>
      </c>
      <c r="I180" s="136">
        <f>IF(OR(B180="",C180="",D180="",F180=""),"",IF(F180="Not applicable","N/A",IF(F180="Optional",IF(H180&gt;=IF(G180="",1,G180),"OPTIONAL SUPPORT PRESENT","OPTIONAL — no reviewed support"),IF(H180&gt;=IF(G180="",1,G180),"COVERED — required support","MISSING — required reviewed support"))))</f>
        <v/>
      </c>
      <c r="J180" s="131" t="n"/>
    </row>
    <row r="181">
      <c r="A181" t="inlineStr">
        <is>
          <t>COV-0156</t>
        </is>
      </c>
      <c r="B181" s="131" t="n"/>
      <c r="C181" s="131" t="n"/>
      <c r="D181" s="131" t="n"/>
      <c r="E181" s="131" t="n"/>
      <c r="F181" s="131" t="n"/>
      <c r="G181" s="131" t="n"/>
      <c r="H181" s="136">
        <f>IF(OR(B181="",C181="",D181=""),"",COUNTIFS('08_EVIDENCE_LINKS'!$S$5:$S$1000,B181&amp;"|"&amp;C181&amp;"|"&amp;D181,'08_EVIDENCE_LINKS'!$N$5:$N$1000,"REVIEWED SUPPORT"))</f>
        <v/>
      </c>
      <c r="I181" s="136">
        <f>IF(OR(B181="",C181="",D181="",F181=""),"",IF(F181="Not applicable","N/A",IF(F181="Optional",IF(H181&gt;=IF(G181="",1,G181),"OPTIONAL SUPPORT PRESENT","OPTIONAL — no reviewed support"),IF(H181&gt;=IF(G181="",1,G181),"COVERED — required support","MISSING — required reviewed support"))))</f>
        <v/>
      </c>
      <c r="J181" s="131" t="n"/>
    </row>
    <row r="182">
      <c r="A182" t="inlineStr">
        <is>
          <t>COV-0157</t>
        </is>
      </c>
      <c r="B182" s="131" t="n"/>
      <c r="C182" s="131" t="n"/>
      <c r="D182" s="131" t="n"/>
      <c r="E182" s="131" t="n"/>
      <c r="F182" s="131" t="n"/>
      <c r="G182" s="131" t="n"/>
      <c r="H182" s="136">
        <f>IF(OR(B182="",C182="",D182=""),"",COUNTIFS('08_EVIDENCE_LINKS'!$S$5:$S$1000,B182&amp;"|"&amp;C182&amp;"|"&amp;D182,'08_EVIDENCE_LINKS'!$N$5:$N$1000,"REVIEWED SUPPORT"))</f>
        <v/>
      </c>
      <c r="I182" s="136">
        <f>IF(OR(B182="",C182="",D182="",F182=""),"",IF(F182="Not applicable","N/A",IF(F182="Optional",IF(H182&gt;=IF(G182="",1,G182),"OPTIONAL SUPPORT PRESENT","OPTIONAL — no reviewed support"),IF(H182&gt;=IF(G182="",1,G182),"COVERED — required support","MISSING — required reviewed support"))))</f>
        <v/>
      </c>
      <c r="J182" s="131" t="n"/>
    </row>
    <row r="183">
      <c r="A183" t="inlineStr">
        <is>
          <t>COV-0158</t>
        </is>
      </c>
      <c r="B183" s="131" t="n"/>
      <c r="C183" s="131" t="n"/>
      <c r="D183" s="131" t="n"/>
      <c r="E183" s="131" t="n"/>
      <c r="F183" s="131" t="n"/>
      <c r="G183" s="131" t="n"/>
      <c r="H183" s="136">
        <f>IF(OR(B183="",C183="",D183=""),"",COUNTIFS('08_EVIDENCE_LINKS'!$S$5:$S$1000,B183&amp;"|"&amp;C183&amp;"|"&amp;D183,'08_EVIDENCE_LINKS'!$N$5:$N$1000,"REVIEWED SUPPORT"))</f>
        <v/>
      </c>
      <c r="I183" s="136">
        <f>IF(OR(B183="",C183="",D183="",F183=""),"",IF(F183="Not applicable","N/A",IF(F183="Optional",IF(H183&gt;=IF(G183="",1,G183),"OPTIONAL SUPPORT PRESENT","OPTIONAL — no reviewed support"),IF(H183&gt;=IF(G183="",1,G183),"COVERED — required support","MISSING — required reviewed support"))))</f>
        <v/>
      </c>
      <c r="J183" s="131" t="n"/>
    </row>
    <row r="184">
      <c r="A184" t="inlineStr">
        <is>
          <t>COV-0159</t>
        </is>
      </c>
      <c r="B184" s="131" t="n"/>
      <c r="C184" s="131" t="n"/>
      <c r="D184" s="131" t="n"/>
      <c r="E184" s="131" t="n"/>
      <c r="F184" s="131" t="n"/>
      <c r="G184" s="131" t="n"/>
      <c r="H184" s="136">
        <f>IF(OR(B184="",C184="",D184=""),"",COUNTIFS('08_EVIDENCE_LINKS'!$S$5:$S$1000,B184&amp;"|"&amp;C184&amp;"|"&amp;D184,'08_EVIDENCE_LINKS'!$N$5:$N$1000,"REVIEWED SUPPORT"))</f>
        <v/>
      </c>
      <c r="I184" s="136">
        <f>IF(OR(B184="",C184="",D184="",F184=""),"",IF(F184="Not applicable","N/A",IF(F184="Optional",IF(H184&gt;=IF(G184="",1,G184),"OPTIONAL SUPPORT PRESENT","OPTIONAL — no reviewed support"),IF(H184&gt;=IF(G184="",1,G184),"COVERED — required support","MISSING — required reviewed support"))))</f>
        <v/>
      </c>
      <c r="J184" s="131" t="n"/>
    </row>
    <row r="185">
      <c r="A185" t="inlineStr">
        <is>
          <t>COV-0160</t>
        </is>
      </c>
      <c r="B185" s="131" t="n"/>
      <c r="C185" s="131" t="n"/>
      <c r="D185" s="131" t="n"/>
      <c r="E185" s="131" t="n"/>
      <c r="F185" s="131" t="n"/>
      <c r="G185" s="131" t="n"/>
      <c r="H185" s="136">
        <f>IF(OR(B185="",C185="",D185=""),"",COUNTIFS('08_EVIDENCE_LINKS'!$S$5:$S$1000,B185&amp;"|"&amp;C185&amp;"|"&amp;D185,'08_EVIDENCE_LINKS'!$N$5:$N$1000,"REVIEWED SUPPORT"))</f>
        <v/>
      </c>
      <c r="I185" s="136">
        <f>IF(OR(B185="",C185="",D185="",F185=""),"",IF(F185="Not applicable","N/A",IF(F185="Optional",IF(H185&gt;=IF(G185="",1,G185),"OPTIONAL SUPPORT PRESENT","OPTIONAL — no reviewed support"),IF(H185&gt;=IF(G185="",1,G185),"COVERED — required support","MISSING — required reviewed support"))))</f>
        <v/>
      </c>
      <c r="J185" s="131" t="n"/>
    </row>
    <row r="186">
      <c r="A186" t="inlineStr">
        <is>
          <t>COV-0161</t>
        </is>
      </c>
      <c r="B186" s="131" t="n"/>
      <c r="C186" s="131" t="n"/>
      <c r="D186" s="131" t="n"/>
      <c r="E186" s="131" t="n"/>
      <c r="F186" s="131" t="n"/>
      <c r="G186" s="131" t="n"/>
      <c r="H186" s="136">
        <f>IF(OR(B186="",C186="",D186=""),"",COUNTIFS('08_EVIDENCE_LINKS'!$S$5:$S$1000,B186&amp;"|"&amp;C186&amp;"|"&amp;D186,'08_EVIDENCE_LINKS'!$N$5:$N$1000,"REVIEWED SUPPORT"))</f>
        <v/>
      </c>
      <c r="I186" s="136">
        <f>IF(OR(B186="",C186="",D186="",F186=""),"",IF(F186="Not applicable","N/A",IF(F186="Optional",IF(H186&gt;=IF(G186="",1,G186),"OPTIONAL SUPPORT PRESENT","OPTIONAL — no reviewed support"),IF(H186&gt;=IF(G186="",1,G186),"COVERED — required support","MISSING — required reviewed support"))))</f>
        <v/>
      </c>
      <c r="J186" s="131" t="n"/>
    </row>
    <row r="187">
      <c r="A187" t="inlineStr">
        <is>
          <t>COV-0162</t>
        </is>
      </c>
      <c r="B187" s="131" t="n"/>
      <c r="C187" s="131" t="n"/>
      <c r="D187" s="131" t="n"/>
      <c r="E187" s="131" t="n"/>
      <c r="F187" s="131" t="n"/>
      <c r="G187" s="131" t="n"/>
      <c r="H187" s="136">
        <f>IF(OR(B187="",C187="",D187=""),"",COUNTIFS('08_EVIDENCE_LINKS'!$S$5:$S$1000,B187&amp;"|"&amp;C187&amp;"|"&amp;D187,'08_EVIDENCE_LINKS'!$N$5:$N$1000,"REVIEWED SUPPORT"))</f>
        <v/>
      </c>
      <c r="I187" s="136">
        <f>IF(OR(B187="",C187="",D187="",F187=""),"",IF(F187="Not applicable","N/A",IF(F187="Optional",IF(H187&gt;=IF(G187="",1,G187),"OPTIONAL SUPPORT PRESENT","OPTIONAL — no reviewed support"),IF(H187&gt;=IF(G187="",1,G187),"COVERED — required support","MISSING — required reviewed support"))))</f>
        <v/>
      </c>
      <c r="J187" s="131" t="n"/>
    </row>
    <row r="188">
      <c r="A188" t="inlineStr">
        <is>
          <t>COV-0163</t>
        </is>
      </c>
      <c r="B188" s="131" t="n"/>
      <c r="C188" s="131" t="n"/>
      <c r="D188" s="131" t="n"/>
      <c r="E188" s="131" t="n"/>
      <c r="F188" s="131" t="n"/>
      <c r="G188" s="131" t="n"/>
      <c r="H188" s="136">
        <f>IF(OR(B188="",C188="",D188=""),"",COUNTIFS('08_EVIDENCE_LINKS'!$S$5:$S$1000,B188&amp;"|"&amp;C188&amp;"|"&amp;D188,'08_EVIDENCE_LINKS'!$N$5:$N$1000,"REVIEWED SUPPORT"))</f>
        <v/>
      </c>
      <c r="I188" s="136">
        <f>IF(OR(B188="",C188="",D188="",F188=""),"",IF(F188="Not applicable","N/A",IF(F188="Optional",IF(H188&gt;=IF(G188="",1,G188),"OPTIONAL SUPPORT PRESENT","OPTIONAL — no reviewed support"),IF(H188&gt;=IF(G188="",1,G188),"COVERED — required support","MISSING — required reviewed support"))))</f>
        <v/>
      </c>
      <c r="J188" s="131" t="n"/>
    </row>
    <row r="189">
      <c r="A189" t="inlineStr">
        <is>
          <t>COV-0164</t>
        </is>
      </c>
      <c r="B189" s="131" t="n"/>
      <c r="C189" s="131" t="n"/>
      <c r="D189" s="131" t="n"/>
      <c r="E189" s="131" t="n"/>
      <c r="F189" s="131" t="n"/>
      <c r="G189" s="131" t="n"/>
      <c r="H189" s="136">
        <f>IF(OR(B189="",C189="",D189=""),"",COUNTIFS('08_EVIDENCE_LINKS'!$S$5:$S$1000,B189&amp;"|"&amp;C189&amp;"|"&amp;D189,'08_EVIDENCE_LINKS'!$N$5:$N$1000,"REVIEWED SUPPORT"))</f>
        <v/>
      </c>
      <c r="I189" s="136">
        <f>IF(OR(B189="",C189="",D189="",F189=""),"",IF(F189="Not applicable","N/A",IF(F189="Optional",IF(H189&gt;=IF(G189="",1,G189),"OPTIONAL SUPPORT PRESENT","OPTIONAL — no reviewed support"),IF(H189&gt;=IF(G189="",1,G189),"COVERED — required support","MISSING — required reviewed support"))))</f>
        <v/>
      </c>
      <c r="J189" s="131" t="n"/>
    </row>
    <row r="190">
      <c r="A190" t="inlineStr">
        <is>
          <t>COV-0165</t>
        </is>
      </c>
      <c r="B190" s="131" t="n"/>
      <c r="C190" s="131" t="n"/>
      <c r="D190" s="131" t="n"/>
      <c r="E190" s="131" t="n"/>
      <c r="F190" s="131" t="n"/>
      <c r="G190" s="131" t="n"/>
      <c r="H190" s="136">
        <f>IF(OR(B190="",C190="",D190=""),"",COUNTIFS('08_EVIDENCE_LINKS'!$S$5:$S$1000,B190&amp;"|"&amp;C190&amp;"|"&amp;D190,'08_EVIDENCE_LINKS'!$N$5:$N$1000,"REVIEWED SUPPORT"))</f>
        <v/>
      </c>
      <c r="I190" s="136">
        <f>IF(OR(B190="",C190="",D190="",F190=""),"",IF(F190="Not applicable","N/A",IF(F190="Optional",IF(H190&gt;=IF(G190="",1,G190),"OPTIONAL SUPPORT PRESENT","OPTIONAL — no reviewed support"),IF(H190&gt;=IF(G190="",1,G190),"COVERED — required support","MISSING — required reviewed support"))))</f>
        <v/>
      </c>
      <c r="J190" s="131" t="n"/>
    </row>
    <row r="191">
      <c r="A191" t="inlineStr">
        <is>
          <t>COV-0166</t>
        </is>
      </c>
      <c r="B191" s="131" t="n"/>
      <c r="C191" s="131" t="n"/>
      <c r="D191" s="131" t="n"/>
      <c r="E191" s="131" t="n"/>
      <c r="F191" s="131" t="n"/>
      <c r="G191" s="131" t="n"/>
      <c r="H191" s="136">
        <f>IF(OR(B191="",C191="",D191=""),"",COUNTIFS('08_EVIDENCE_LINKS'!$S$5:$S$1000,B191&amp;"|"&amp;C191&amp;"|"&amp;D191,'08_EVIDENCE_LINKS'!$N$5:$N$1000,"REVIEWED SUPPORT"))</f>
        <v/>
      </c>
      <c r="I191" s="136">
        <f>IF(OR(B191="",C191="",D191="",F191=""),"",IF(F191="Not applicable","N/A",IF(F191="Optional",IF(H191&gt;=IF(G191="",1,G191),"OPTIONAL SUPPORT PRESENT","OPTIONAL — no reviewed support"),IF(H191&gt;=IF(G191="",1,G191),"COVERED — required support","MISSING — required reviewed support"))))</f>
        <v/>
      </c>
      <c r="J191" s="131" t="n"/>
    </row>
    <row r="192">
      <c r="A192" t="inlineStr">
        <is>
          <t>COV-0167</t>
        </is>
      </c>
      <c r="B192" s="131" t="n"/>
      <c r="C192" s="131" t="n"/>
      <c r="D192" s="131" t="n"/>
      <c r="E192" s="131" t="n"/>
      <c r="F192" s="131" t="n"/>
      <c r="G192" s="131" t="n"/>
      <c r="H192" s="136">
        <f>IF(OR(B192="",C192="",D192=""),"",COUNTIFS('08_EVIDENCE_LINKS'!$S$5:$S$1000,B192&amp;"|"&amp;C192&amp;"|"&amp;D192,'08_EVIDENCE_LINKS'!$N$5:$N$1000,"REVIEWED SUPPORT"))</f>
        <v/>
      </c>
      <c r="I192" s="136">
        <f>IF(OR(B192="",C192="",D192="",F192=""),"",IF(F192="Not applicable","N/A",IF(F192="Optional",IF(H192&gt;=IF(G192="",1,G192),"OPTIONAL SUPPORT PRESENT","OPTIONAL — no reviewed support"),IF(H192&gt;=IF(G192="",1,G192),"COVERED — required support","MISSING — required reviewed support"))))</f>
        <v/>
      </c>
      <c r="J192" s="131" t="n"/>
    </row>
    <row r="193">
      <c r="A193" t="inlineStr">
        <is>
          <t>COV-0168</t>
        </is>
      </c>
      <c r="B193" s="131" t="n"/>
      <c r="C193" s="131" t="n"/>
      <c r="D193" s="131" t="n"/>
      <c r="E193" s="131" t="n"/>
      <c r="F193" s="131" t="n"/>
      <c r="G193" s="131" t="n"/>
      <c r="H193" s="136">
        <f>IF(OR(B193="",C193="",D193=""),"",COUNTIFS('08_EVIDENCE_LINKS'!$S$5:$S$1000,B193&amp;"|"&amp;C193&amp;"|"&amp;D193,'08_EVIDENCE_LINKS'!$N$5:$N$1000,"REVIEWED SUPPORT"))</f>
        <v/>
      </c>
      <c r="I193" s="136">
        <f>IF(OR(B193="",C193="",D193="",F193=""),"",IF(F193="Not applicable","N/A",IF(F193="Optional",IF(H193&gt;=IF(G193="",1,G193),"OPTIONAL SUPPORT PRESENT","OPTIONAL — no reviewed support"),IF(H193&gt;=IF(G193="",1,G193),"COVERED — required support","MISSING — required reviewed support"))))</f>
        <v/>
      </c>
      <c r="J193" s="131" t="n"/>
    </row>
    <row r="194">
      <c r="A194" t="inlineStr">
        <is>
          <t>COV-0169</t>
        </is>
      </c>
      <c r="B194" s="131" t="n"/>
      <c r="C194" s="131" t="n"/>
      <c r="D194" s="131" t="n"/>
      <c r="E194" s="131" t="n"/>
      <c r="F194" s="131" t="n"/>
      <c r="G194" s="131" t="n"/>
      <c r="H194" s="136">
        <f>IF(OR(B194="",C194="",D194=""),"",COUNTIFS('08_EVIDENCE_LINKS'!$S$5:$S$1000,B194&amp;"|"&amp;C194&amp;"|"&amp;D194,'08_EVIDENCE_LINKS'!$N$5:$N$1000,"REVIEWED SUPPORT"))</f>
        <v/>
      </c>
      <c r="I194" s="136">
        <f>IF(OR(B194="",C194="",D194="",F194=""),"",IF(F194="Not applicable","N/A",IF(F194="Optional",IF(H194&gt;=IF(G194="",1,G194),"OPTIONAL SUPPORT PRESENT","OPTIONAL — no reviewed support"),IF(H194&gt;=IF(G194="",1,G194),"COVERED — required support","MISSING — required reviewed support"))))</f>
        <v/>
      </c>
      <c r="J194" s="131" t="n"/>
    </row>
    <row r="195">
      <c r="A195" t="inlineStr">
        <is>
          <t>COV-0170</t>
        </is>
      </c>
      <c r="B195" s="131" t="n"/>
      <c r="C195" s="131" t="n"/>
      <c r="D195" s="131" t="n"/>
      <c r="E195" s="131" t="n"/>
      <c r="F195" s="131" t="n"/>
      <c r="G195" s="131" t="n"/>
      <c r="H195" s="136">
        <f>IF(OR(B195="",C195="",D195=""),"",COUNTIFS('08_EVIDENCE_LINKS'!$S$5:$S$1000,B195&amp;"|"&amp;C195&amp;"|"&amp;D195,'08_EVIDENCE_LINKS'!$N$5:$N$1000,"REVIEWED SUPPORT"))</f>
        <v/>
      </c>
      <c r="I195" s="136">
        <f>IF(OR(B195="",C195="",D195="",F195=""),"",IF(F195="Not applicable","N/A",IF(F195="Optional",IF(H195&gt;=IF(G195="",1,G195),"OPTIONAL SUPPORT PRESENT","OPTIONAL — no reviewed support"),IF(H195&gt;=IF(G195="",1,G195),"COVERED — required support","MISSING — required reviewed support"))))</f>
        <v/>
      </c>
      <c r="J195" s="131" t="n"/>
    </row>
    <row r="196">
      <c r="A196" t="inlineStr">
        <is>
          <t>COV-0171</t>
        </is>
      </c>
      <c r="B196" s="131" t="n"/>
      <c r="C196" s="131" t="n"/>
      <c r="D196" s="131" t="n"/>
      <c r="E196" s="131" t="n"/>
      <c r="F196" s="131" t="n"/>
      <c r="G196" s="131" t="n"/>
      <c r="H196" s="136">
        <f>IF(OR(B196="",C196="",D196=""),"",COUNTIFS('08_EVIDENCE_LINKS'!$S$5:$S$1000,B196&amp;"|"&amp;C196&amp;"|"&amp;D196,'08_EVIDENCE_LINKS'!$N$5:$N$1000,"REVIEWED SUPPORT"))</f>
        <v/>
      </c>
      <c r="I196" s="136">
        <f>IF(OR(B196="",C196="",D196="",F196=""),"",IF(F196="Not applicable","N/A",IF(F196="Optional",IF(H196&gt;=IF(G196="",1,G196),"OPTIONAL SUPPORT PRESENT","OPTIONAL — no reviewed support"),IF(H196&gt;=IF(G196="",1,G196),"COVERED — required support","MISSING — required reviewed support"))))</f>
        <v/>
      </c>
      <c r="J196" s="131" t="n"/>
    </row>
    <row r="197">
      <c r="A197" t="inlineStr">
        <is>
          <t>COV-0172</t>
        </is>
      </c>
      <c r="B197" s="131" t="n"/>
      <c r="C197" s="131" t="n"/>
      <c r="D197" s="131" t="n"/>
      <c r="E197" s="131" t="n"/>
      <c r="F197" s="131" t="n"/>
      <c r="G197" s="131" t="n"/>
      <c r="H197" s="136">
        <f>IF(OR(B197="",C197="",D197=""),"",COUNTIFS('08_EVIDENCE_LINKS'!$S$5:$S$1000,B197&amp;"|"&amp;C197&amp;"|"&amp;D197,'08_EVIDENCE_LINKS'!$N$5:$N$1000,"REVIEWED SUPPORT"))</f>
        <v/>
      </c>
      <c r="I197" s="136">
        <f>IF(OR(B197="",C197="",D197="",F197=""),"",IF(F197="Not applicable","N/A",IF(F197="Optional",IF(H197&gt;=IF(G197="",1,G197),"OPTIONAL SUPPORT PRESENT","OPTIONAL — no reviewed support"),IF(H197&gt;=IF(G197="",1,G197),"COVERED — required support","MISSING — required reviewed support"))))</f>
        <v/>
      </c>
      <c r="J197" s="131" t="n"/>
    </row>
    <row r="198">
      <c r="A198" t="inlineStr">
        <is>
          <t>COV-0173</t>
        </is>
      </c>
      <c r="B198" s="131" t="n"/>
      <c r="C198" s="131" t="n"/>
      <c r="D198" s="131" t="n"/>
      <c r="E198" s="131" t="n"/>
      <c r="F198" s="131" t="n"/>
      <c r="G198" s="131" t="n"/>
      <c r="H198" s="136">
        <f>IF(OR(B198="",C198="",D198=""),"",COUNTIFS('08_EVIDENCE_LINKS'!$S$5:$S$1000,B198&amp;"|"&amp;C198&amp;"|"&amp;D198,'08_EVIDENCE_LINKS'!$N$5:$N$1000,"REVIEWED SUPPORT"))</f>
        <v/>
      </c>
      <c r="I198" s="136">
        <f>IF(OR(B198="",C198="",D198="",F198=""),"",IF(F198="Not applicable","N/A",IF(F198="Optional",IF(H198&gt;=IF(G198="",1,G198),"OPTIONAL SUPPORT PRESENT","OPTIONAL — no reviewed support"),IF(H198&gt;=IF(G198="",1,G198),"COVERED — required support","MISSING — required reviewed support"))))</f>
        <v/>
      </c>
      <c r="J198" s="131" t="n"/>
    </row>
    <row r="199">
      <c r="A199" t="inlineStr">
        <is>
          <t>COV-0174</t>
        </is>
      </c>
      <c r="B199" s="131" t="n"/>
      <c r="C199" s="131" t="n"/>
      <c r="D199" s="131" t="n"/>
      <c r="E199" s="131" t="n"/>
      <c r="F199" s="131" t="n"/>
      <c r="G199" s="131" t="n"/>
      <c r="H199" s="136">
        <f>IF(OR(B199="",C199="",D199=""),"",COUNTIFS('08_EVIDENCE_LINKS'!$S$5:$S$1000,B199&amp;"|"&amp;C199&amp;"|"&amp;D199,'08_EVIDENCE_LINKS'!$N$5:$N$1000,"REVIEWED SUPPORT"))</f>
        <v/>
      </c>
      <c r="I199" s="136">
        <f>IF(OR(B199="",C199="",D199="",F199=""),"",IF(F199="Not applicable","N/A",IF(F199="Optional",IF(H199&gt;=IF(G199="",1,G199),"OPTIONAL SUPPORT PRESENT","OPTIONAL — no reviewed support"),IF(H199&gt;=IF(G199="",1,G199),"COVERED — required support","MISSING — required reviewed support"))))</f>
        <v/>
      </c>
      <c r="J199" s="131" t="n"/>
    </row>
    <row r="200">
      <c r="A200" t="inlineStr">
        <is>
          <t>COV-0175</t>
        </is>
      </c>
      <c r="B200" s="131" t="n"/>
      <c r="C200" s="131" t="n"/>
      <c r="D200" s="131" t="n"/>
      <c r="E200" s="131" t="n"/>
      <c r="F200" s="131" t="n"/>
      <c r="G200" s="131" t="n"/>
      <c r="H200" s="136">
        <f>IF(OR(B200="",C200="",D200=""),"",COUNTIFS('08_EVIDENCE_LINKS'!$S$5:$S$1000,B200&amp;"|"&amp;C200&amp;"|"&amp;D200,'08_EVIDENCE_LINKS'!$N$5:$N$1000,"REVIEWED SUPPORT"))</f>
        <v/>
      </c>
      <c r="I200" s="136">
        <f>IF(OR(B200="",C200="",D200="",F200=""),"",IF(F200="Not applicable","N/A",IF(F200="Optional",IF(H200&gt;=IF(G200="",1,G200),"OPTIONAL SUPPORT PRESENT","OPTIONAL — no reviewed support"),IF(H200&gt;=IF(G200="",1,G200),"COVERED — required support","MISSING — required reviewed support"))))</f>
        <v/>
      </c>
      <c r="J200" s="131" t="n"/>
    </row>
    <row r="201">
      <c r="A201" t="inlineStr">
        <is>
          <t>COV-0176</t>
        </is>
      </c>
      <c r="B201" s="131" t="n"/>
      <c r="C201" s="131" t="n"/>
      <c r="D201" s="131" t="n"/>
      <c r="E201" s="131" t="n"/>
      <c r="F201" s="131" t="n"/>
      <c r="G201" s="131" t="n"/>
      <c r="H201" s="136">
        <f>IF(OR(B201="",C201="",D201=""),"",COUNTIFS('08_EVIDENCE_LINKS'!$S$5:$S$1000,B201&amp;"|"&amp;C201&amp;"|"&amp;D201,'08_EVIDENCE_LINKS'!$N$5:$N$1000,"REVIEWED SUPPORT"))</f>
        <v/>
      </c>
      <c r="I201" s="136">
        <f>IF(OR(B201="",C201="",D201="",F201=""),"",IF(F201="Not applicable","N/A",IF(F201="Optional",IF(H201&gt;=IF(G201="",1,G201),"OPTIONAL SUPPORT PRESENT","OPTIONAL — no reviewed support"),IF(H201&gt;=IF(G201="",1,G201),"COVERED — required support","MISSING — required reviewed support"))))</f>
        <v/>
      </c>
      <c r="J201" s="131" t="n"/>
    </row>
    <row r="202">
      <c r="A202" t="inlineStr">
        <is>
          <t>COV-0177</t>
        </is>
      </c>
      <c r="B202" s="131" t="n"/>
      <c r="C202" s="131" t="n"/>
      <c r="D202" s="131" t="n"/>
      <c r="E202" s="131" t="n"/>
      <c r="F202" s="131" t="n"/>
      <c r="G202" s="131" t="n"/>
      <c r="H202" s="136">
        <f>IF(OR(B202="",C202="",D202=""),"",COUNTIFS('08_EVIDENCE_LINKS'!$S$5:$S$1000,B202&amp;"|"&amp;C202&amp;"|"&amp;D202,'08_EVIDENCE_LINKS'!$N$5:$N$1000,"REVIEWED SUPPORT"))</f>
        <v/>
      </c>
      <c r="I202" s="136">
        <f>IF(OR(B202="",C202="",D202="",F202=""),"",IF(F202="Not applicable","N/A",IF(F202="Optional",IF(H202&gt;=IF(G202="",1,G202),"OPTIONAL SUPPORT PRESENT","OPTIONAL — no reviewed support"),IF(H202&gt;=IF(G202="",1,G202),"COVERED — required support","MISSING — required reviewed support"))))</f>
        <v/>
      </c>
      <c r="J202" s="131" t="n"/>
    </row>
    <row r="203">
      <c r="A203" t="inlineStr">
        <is>
          <t>COV-0178</t>
        </is>
      </c>
      <c r="B203" s="131" t="n"/>
      <c r="C203" s="131" t="n"/>
      <c r="D203" s="131" t="n"/>
      <c r="E203" s="131" t="n"/>
      <c r="F203" s="131" t="n"/>
      <c r="G203" s="131" t="n"/>
      <c r="H203" s="136">
        <f>IF(OR(B203="",C203="",D203=""),"",COUNTIFS('08_EVIDENCE_LINKS'!$S$5:$S$1000,B203&amp;"|"&amp;C203&amp;"|"&amp;D203,'08_EVIDENCE_LINKS'!$N$5:$N$1000,"REVIEWED SUPPORT"))</f>
        <v/>
      </c>
      <c r="I203" s="136">
        <f>IF(OR(B203="",C203="",D203="",F203=""),"",IF(F203="Not applicable","N/A",IF(F203="Optional",IF(H203&gt;=IF(G203="",1,G203),"OPTIONAL SUPPORT PRESENT","OPTIONAL — no reviewed support"),IF(H203&gt;=IF(G203="",1,G203),"COVERED — required support","MISSING — required reviewed support"))))</f>
        <v/>
      </c>
      <c r="J203" s="131" t="n"/>
    </row>
    <row r="204">
      <c r="A204" t="inlineStr">
        <is>
          <t>COV-0179</t>
        </is>
      </c>
      <c r="B204" s="131" t="n"/>
      <c r="C204" s="131" t="n"/>
      <c r="D204" s="131" t="n"/>
      <c r="E204" s="131" t="n"/>
      <c r="F204" s="131" t="n"/>
      <c r="G204" s="131" t="n"/>
      <c r="H204" s="136">
        <f>IF(OR(B204="",C204="",D204=""),"",COUNTIFS('08_EVIDENCE_LINKS'!$S$5:$S$1000,B204&amp;"|"&amp;C204&amp;"|"&amp;D204,'08_EVIDENCE_LINKS'!$N$5:$N$1000,"REVIEWED SUPPORT"))</f>
        <v/>
      </c>
      <c r="I204" s="136">
        <f>IF(OR(B204="",C204="",D204="",F204=""),"",IF(F204="Not applicable","N/A",IF(F204="Optional",IF(H204&gt;=IF(G204="",1,G204),"OPTIONAL SUPPORT PRESENT","OPTIONAL — no reviewed support"),IF(H204&gt;=IF(G204="",1,G204),"COVERED — required support","MISSING — required reviewed support"))))</f>
        <v/>
      </c>
      <c r="J204" s="131" t="n"/>
    </row>
    <row r="205">
      <c r="A205" t="inlineStr">
        <is>
          <t>COV-0180</t>
        </is>
      </c>
      <c r="B205" s="131" t="n"/>
      <c r="C205" s="131" t="n"/>
      <c r="D205" s="131" t="n"/>
      <c r="E205" s="131" t="n"/>
      <c r="F205" s="131" t="n"/>
      <c r="G205" s="131" t="n"/>
      <c r="H205" s="136">
        <f>IF(OR(B205="",C205="",D205=""),"",COUNTIFS('08_EVIDENCE_LINKS'!$S$5:$S$1000,B205&amp;"|"&amp;C205&amp;"|"&amp;D205,'08_EVIDENCE_LINKS'!$N$5:$N$1000,"REVIEWED SUPPORT"))</f>
        <v/>
      </c>
      <c r="I205" s="136">
        <f>IF(OR(B205="",C205="",D205="",F205=""),"",IF(F205="Not applicable","N/A",IF(F205="Optional",IF(H205&gt;=IF(G205="",1,G205),"OPTIONAL SUPPORT PRESENT","OPTIONAL — no reviewed support"),IF(H205&gt;=IF(G205="",1,G205),"COVERED — required support","MISSING — required reviewed support"))))</f>
        <v/>
      </c>
      <c r="J205" s="131" t="n"/>
    </row>
    <row r="206">
      <c r="A206" t="inlineStr">
        <is>
          <t>COV-0181</t>
        </is>
      </c>
      <c r="B206" s="131" t="n"/>
      <c r="C206" s="131" t="n"/>
      <c r="D206" s="131" t="n"/>
      <c r="E206" s="131" t="n"/>
      <c r="F206" s="131" t="n"/>
      <c r="G206" s="131" t="n"/>
      <c r="H206" s="136">
        <f>IF(OR(B206="",C206="",D206=""),"",COUNTIFS('08_EVIDENCE_LINKS'!$S$5:$S$1000,B206&amp;"|"&amp;C206&amp;"|"&amp;D206,'08_EVIDENCE_LINKS'!$N$5:$N$1000,"REVIEWED SUPPORT"))</f>
        <v/>
      </c>
      <c r="I206" s="136">
        <f>IF(OR(B206="",C206="",D206="",F206=""),"",IF(F206="Not applicable","N/A",IF(F206="Optional",IF(H206&gt;=IF(G206="",1,G206),"OPTIONAL SUPPORT PRESENT","OPTIONAL — no reviewed support"),IF(H206&gt;=IF(G206="",1,G206),"COVERED — required support","MISSING — required reviewed support"))))</f>
        <v/>
      </c>
      <c r="J206" s="131" t="n"/>
    </row>
    <row r="207">
      <c r="A207" t="inlineStr">
        <is>
          <t>COV-0182</t>
        </is>
      </c>
      <c r="B207" s="131" t="n"/>
      <c r="C207" s="131" t="n"/>
      <c r="D207" s="131" t="n"/>
      <c r="E207" s="131" t="n"/>
      <c r="F207" s="131" t="n"/>
      <c r="G207" s="131" t="n"/>
      <c r="H207" s="136">
        <f>IF(OR(B207="",C207="",D207=""),"",COUNTIFS('08_EVIDENCE_LINKS'!$S$5:$S$1000,B207&amp;"|"&amp;C207&amp;"|"&amp;D207,'08_EVIDENCE_LINKS'!$N$5:$N$1000,"REVIEWED SUPPORT"))</f>
        <v/>
      </c>
      <c r="I207" s="136">
        <f>IF(OR(B207="",C207="",D207="",F207=""),"",IF(F207="Not applicable","N/A",IF(F207="Optional",IF(H207&gt;=IF(G207="",1,G207),"OPTIONAL SUPPORT PRESENT","OPTIONAL — no reviewed support"),IF(H207&gt;=IF(G207="",1,G207),"COVERED — required support","MISSING — required reviewed support"))))</f>
        <v/>
      </c>
      <c r="J207" s="131" t="n"/>
    </row>
    <row r="208">
      <c r="A208" t="inlineStr">
        <is>
          <t>COV-0183</t>
        </is>
      </c>
      <c r="B208" s="131" t="n"/>
      <c r="C208" s="131" t="n"/>
      <c r="D208" s="131" t="n"/>
      <c r="E208" s="131" t="n"/>
      <c r="F208" s="131" t="n"/>
      <c r="G208" s="131" t="n"/>
      <c r="H208" s="136">
        <f>IF(OR(B208="",C208="",D208=""),"",COUNTIFS('08_EVIDENCE_LINKS'!$S$5:$S$1000,B208&amp;"|"&amp;C208&amp;"|"&amp;D208,'08_EVIDENCE_LINKS'!$N$5:$N$1000,"REVIEWED SUPPORT"))</f>
        <v/>
      </c>
      <c r="I208" s="136">
        <f>IF(OR(B208="",C208="",D208="",F208=""),"",IF(F208="Not applicable","N/A",IF(F208="Optional",IF(H208&gt;=IF(G208="",1,G208),"OPTIONAL SUPPORT PRESENT","OPTIONAL — no reviewed support"),IF(H208&gt;=IF(G208="",1,G208),"COVERED — required support","MISSING — required reviewed support"))))</f>
        <v/>
      </c>
      <c r="J208" s="131" t="n"/>
    </row>
    <row r="209">
      <c r="A209" t="inlineStr">
        <is>
          <t>COV-0184</t>
        </is>
      </c>
      <c r="B209" s="131" t="n"/>
      <c r="C209" s="131" t="n"/>
      <c r="D209" s="131" t="n"/>
      <c r="E209" s="131" t="n"/>
      <c r="F209" s="131" t="n"/>
      <c r="G209" s="131" t="n"/>
      <c r="H209" s="136">
        <f>IF(OR(B209="",C209="",D209=""),"",COUNTIFS('08_EVIDENCE_LINKS'!$S$5:$S$1000,B209&amp;"|"&amp;C209&amp;"|"&amp;D209,'08_EVIDENCE_LINKS'!$N$5:$N$1000,"REVIEWED SUPPORT"))</f>
        <v/>
      </c>
      <c r="I209" s="136">
        <f>IF(OR(B209="",C209="",D209="",F209=""),"",IF(F209="Not applicable","N/A",IF(F209="Optional",IF(H209&gt;=IF(G209="",1,G209),"OPTIONAL SUPPORT PRESENT","OPTIONAL — no reviewed support"),IF(H209&gt;=IF(G209="",1,G209),"COVERED — required support","MISSING — required reviewed support"))))</f>
        <v/>
      </c>
      <c r="J209" s="131" t="n"/>
    </row>
    <row r="210">
      <c r="A210" t="inlineStr">
        <is>
          <t>COV-0185</t>
        </is>
      </c>
      <c r="B210" s="131" t="n"/>
      <c r="C210" s="131" t="n"/>
      <c r="D210" s="131" t="n"/>
      <c r="E210" s="131" t="n"/>
      <c r="F210" s="131" t="n"/>
      <c r="G210" s="131" t="n"/>
      <c r="H210" s="136">
        <f>IF(OR(B210="",C210="",D210=""),"",COUNTIFS('08_EVIDENCE_LINKS'!$S$5:$S$1000,B210&amp;"|"&amp;C210&amp;"|"&amp;D210,'08_EVIDENCE_LINKS'!$N$5:$N$1000,"REVIEWED SUPPORT"))</f>
        <v/>
      </c>
      <c r="I210" s="136">
        <f>IF(OR(B210="",C210="",D210="",F210=""),"",IF(F210="Not applicable","N/A",IF(F210="Optional",IF(H210&gt;=IF(G210="",1,G210),"OPTIONAL SUPPORT PRESENT","OPTIONAL — no reviewed support"),IF(H210&gt;=IF(G210="",1,G210),"COVERED — required support","MISSING — required reviewed support"))))</f>
        <v/>
      </c>
      <c r="J210" s="131" t="n"/>
    </row>
    <row r="211">
      <c r="A211" t="inlineStr">
        <is>
          <t>COV-0186</t>
        </is>
      </c>
      <c r="B211" s="131" t="n"/>
      <c r="C211" s="131" t="n"/>
      <c r="D211" s="131" t="n"/>
      <c r="E211" s="131" t="n"/>
      <c r="F211" s="131" t="n"/>
      <c r="G211" s="131" t="n"/>
      <c r="H211" s="136">
        <f>IF(OR(B211="",C211="",D211=""),"",COUNTIFS('08_EVIDENCE_LINKS'!$S$5:$S$1000,B211&amp;"|"&amp;C211&amp;"|"&amp;D211,'08_EVIDENCE_LINKS'!$N$5:$N$1000,"REVIEWED SUPPORT"))</f>
        <v/>
      </c>
      <c r="I211" s="136">
        <f>IF(OR(B211="",C211="",D211="",F211=""),"",IF(F211="Not applicable","N/A",IF(F211="Optional",IF(H211&gt;=IF(G211="",1,G211),"OPTIONAL SUPPORT PRESENT","OPTIONAL — no reviewed support"),IF(H211&gt;=IF(G211="",1,G211),"COVERED — required support","MISSING — required reviewed support"))))</f>
        <v/>
      </c>
      <c r="J211" s="131" t="n"/>
    </row>
    <row r="212">
      <c r="A212" t="inlineStr">
        <is>
          <t>COV-0187</t>
        </is>
      </c>
      <c r="B212" s="131" t="n"/>
      <c r="C212" s="131" t="n"/>
      <c r="D212" s="131" t="n"/>
      <c r="E212" s="131" t="n"/>
      <c r="F212" s="131" t="n"/>
      <c r="G212" s="131" t="n"/>
      <c r="H212" s="136">
        <f>IF(OR(B212="",C212="",D212=""),"",COUNTIFS('08_EVIDENCE_LINKS'!$S$5:$S$1000,B212&amp;"|"&amp;C212&amp;"|"&amp;D212,'08_EVIDENCE_LINKS'!$N$5:$N$1000,"REVIEWED SUPPORT"))</f>
        <v/>
      </c>
      <c r="I212" s="136">
        <f>IF(OR(B212="",C212="",D212="",F212=""),"",IF(F212="Not applicable","N/A",IF(F212="Optional",IF(H212&gt;=IF(G212="",1,G212),"OPTIONAL SUPPORT PRESENT","OPTIONAL — no reviewed support"),IF(H212&gt;=IF(G212="",1,G212),"COVERED — required support","MISSING — required reviewed support"))))</f>
        <v/>
      </c>
      <c r="J212" s="131" t="n"/>
    </row>
    <row r="213">
      <c r="A213" t="inlineStr">
        <is>
          <t>COV-0188</t>
        </is>
      </c>
      <c r="B213" s="131" t="n"/>
      <c r="C213" s="131" t="n"/>
      <c r="D213" s="131" t="n"/>
      <c r="E213" s="131" t="n"/>
      <c r="F213" s="131" t="n"/>
      <c r="G213" s="131" t="n"/>
      <c r="H213" s="136">
        <f>IF(OR(B213="",C213="",D213=""),"",COUNTIFS('08_EVIDENCE_LINKS'!$S$5:$S$1000,B213&amp;"|"&amp;C213&amp;"|"&amp;D213,'08_EVIDENCE_LINKS'!$N$5:$N$1000,"REVIEWED SUPPORT"))</f>
        <v/>
      </c>
      <c r="I213" s="136">
        <f>IF(OR(B213="",C213="",D213="",F213=""),"",IF(F213="Not applicable","N/A",IF(F213="Optional",IF(H213&gt;=IF(G213="",1,G213),"OPTIONAL SUPPORT PRESENT","OPTIONAL — no reviewed support"),IF(H213&gt;=IF(G213="",1,G213),"COVERED — required support","MISSING — required reviewed support"))))</f>
        <v/>
      </c>
      <c r="J213" s="131" t="n"/>
    </row>
    <row r="214">
      <c r="A214" t="inlineStr">
        <is>
          <t>COV-0189</t>
        </is>
      </c>
      <c r="B214" s="131" t="n"/>
      <c r="C214" s="131" t="n"/>
      <c r="D214" s="131" t="n"/>
      <c r="E214" s="131" t="n"/>
      <c r="F214" s="131" t="n"/>
      <c r="G214" s="131" t="n"/>
      <c r="H214" s="136">
        <f>IF(OR(B214="",C214="",D214=""),"",COUNTIFS('08_EVIDENCE_LINKS'!$S$5:$S$1000,B214&amp;"|"&amp;C214&amp;"|"&amp;D214,'08_EVIDENCE_LINKS'!$N$5:$N$1000,"REVIEWED SUPPORT"))</f>
        <v/>
      </c>
      <c r="I214" s="136">
        <f>IF(OR(B214="",C214="",D214="",F214=""),"",IF(F214="Not applicable","N/A",IF(F214="Optional",IF(H214&gt;=IF(G214="",1,G214),"OPTIONAL SUPPORT PRESENT","OPTIONAL — no reviewed support"),IF(H214&gt;=IF(G214="",1,G214),"COVERED — required support","MISSING — required reviewed support"))))</f>
        <v/>
      </c>
      <c r="J214" s="131" t="n"/>
    </row>
    <row r="215">
      <c r="A215" t="inlineStr">
        <is>
          <t>COV-0190</t>
        </is>
      </c>
      <c r="B215" s="131" t="n"/>
      <c r="C215" s="131" t="n"/>
      <c r="D215" s="131" t="n"/>
      <c r="E215" s="131" t="n"/>
      <c r="F215" s="131" t="n"/>
      <c r="G215" s="131" t="n"/>
      <c r="H215" s="136">
        <f>IF(OR(B215="",C215="",D215=""),"",COUNTIFS('08_EVIDENCE_LINKS'!$S$5:$S$1000,B215&amp;"|"&amp;C215&amp;"|"&amp;D215,'08_EVIDENCE_LINKS'!$N$5:$N$1000,"REVIEWED SUPPORT"))</f>
        <v/>
      </c>
      <c r="I215" s="136">
        <f>IF(OR(B215="",C215="",D215="",F215=""),"",IF(F215="Not applicable","N/A",IF(F215="Optional",IF(H215&gt;=IF(G215="",1,G215),"OPTIONAL SUPPORT PRESENT","OPTIONAL — no reviewed support"),IF(H215&gt;=IF(G215="",1,G215),"COVERED — required support","MISSING — required reviewed support"))))</f>
        <v/>
      </c>
      <c r="J215" s="131" t="n"/>
    </row>
    <row r="216">
      <c r="A216" t="inlineStr">
        <is>
          <t>COV-0191</t>
        </is>
      </c>
      <c r="B216" s="131" t="n"/>
      <c r="C216" s="131" t="n"/>
      <c r="D216" s="131" t="n"/>
      <c r="E216" s="131" t="n"/>
      <c r="F216" s="131" t="n"/>
      <c r="G216" s="131" t="n"/>
      <c r="H216" s="136">
        <f>IF(OR(B216="",C216="",D216=""),"",COUNTIFS('08_EVIDENCE_LINKS'!$S$5:$S$1000,B216&amp;"|"&amp;C216&amp;"|"&amp;D216,'08_EVIDENCE_LINKS'!$N$5:$N$1000,"REVIEWED SUPPORT"))</f>
        <v/>
      </c>
      <c r="I216" s="136">
        <f>IF(OR(B216="",C216="",D216="",F216=""),"",IF(F216="Not applicable","N/A",IF(F216="Optional",IF(H216&gt;=IF(G216="",1,G216),"OPTIONAL SUPPORT PRESENT","OPTIONAL — no reviewed support"),IF(H216&gt;=IF(G216="",1,G216),"COVERED — required support","MISSING — required reviewed support"))))</f>
        <v/>
      </c>
      <c r="J216" s="131" t="n"/>
    </row>
    <row r="217">
      <c r="A217" t="inlineStr">
        <is>
          <t>COV-0192</t>
        </is>
      </c>
      <c r="B217" s="131" t="n"/>
      <c r="C217" s="131" t="n"/>
      <c r="D217" s="131" t="n"/>
      <c r="E217" s="131" t="n"/>
      <c r="F217" s="131" t="n"/>
      <c r="G217" s="131" t="n"/>
      <c r="H217" s="136">
        <f>IF(OR(B217="",C217="",D217=""),"",COUNTIFS('08_EVIDENCE_LINKS'!$S$5:$S$1000,B217&amp;"|"&amp;C217&amp;"|"&amp;D217,'08_EVIDENCE_LINKS'!$N$5:$N$1000,"REVIEWED SUPPORT"))</f>
        <v/>
      </c>
      <c r="I217" s="136">
        <f>IF(OR(B217="",C217="",D217="",F217=""),"",IF(F217="Not applicable","N/A",IF(F217="Optional",IF(H217&gt;=IF(G217="",1,G217),"OPTIONAL SUPPORT PRESENT","OPTIONAL — no reviewed support"),IF(H217&gt;=IF(G217="",1,G217),"COVERED — required support","MISSING — required reviewed support"))))</f>
        <v/>
      </c>
      <c r="J217" s="131" t="n"/>
    </row>
    <row r="218">
      <c r="A218" t="inlineStr">
        <is>
          <t>COV-0193</t>
        </is>
      </c>
      <c r="B218" s="131" t="n"/>
      <c r="C218" s="131" t="n"/>
      <c r="D218" s="131" t="n"/>
      <c r="E218" s="131" t="n"/>
      <c r="F218" s="131" t="n"/>
      <c r="G218" s="131" t="n"/>
      <c r="H218" s="136">
        <f>IF(OR(B218="",C218="",D218=""),"",COUNTIFS('08_EVIDENCE_LINKS'!$S$5:$S$1000,B218&amp;"|"&amp;C218&amp;"|"&amp;D218,'08_EVIDENCE_LINKS'!$N$5:$N$1000,"REVIEWED SUPPORT"))</f>
        <v/>
      </c>
      <c r="I218" s="136">
        <f>IF(OR(B218="",C218="",D218="",F218=""),"",IF(F218="Not applicable","N/A",IF(F218="Optional",IF(H218&gt;=IF(G218="",1,G218),"OPTIONAL SUPPORT PRESENT","OPTIONAL — no reviewed support"),IF(H218&gt;=IF(G218="",1,G218),"COVERED — required support","MISSING — required reviewed support"))))</f>
        <v/>
      </c>
      <c r="J218" s="131" t="n"/>
    </row>
    <row r="219">
      <c r="A219" t="inlineStr">
        <is>
          <t>COV-0194</t>
        </is>
      </c>
      <c r="B219" s="131" t="n"/>
      <c r="C219" s="131" t="n"/>
      <c r="D219" s="131" t="n"/>
      <c r="E219" s="131" t="n"/>
      <c r="F219" s="131" t="n"/>
      <c r="G219" s="131" t="n"/>
      <c r="H219" s="136">
        <f>IF(OR(B219="",C219="",D219=""),"",COUNTIFS('08_EVIDENCE_LINKS'!$S$5:$S$1000,B219&amp;"|"&amp;C219&amp;"|"&amp;D219,'08_EVIDENCE_LINKS'!$N$5:$N$1000,"REVIEWED SUPPORT"))</f>
        <v/>
      </c>
      <c r="I219" s="136">
        <f>IF(OR(B219="",C219="",D219="",F219=""),"",IF(F219="Not applicable","N/A",IF(F219="Optional",IF(H219&gt;=IF(G219="",1,G219),"OPTIONAL SUPPORT PRESENT","OPTIONAL — no reviewed support"),IF(H219&gt;=IF(G219="",1,G219),"COVERED — required support","MISSING — required reviewed support"))))</f>
        <v/>
      </c>
      <c r="J219" s="131" t="n"/>
    </row>
    <row r="220">
      <c r="A220" t="inlineStr">
        <is>
          <t>COV-0195</t>
        </is>
      </c>
      <c r="B220" s="131" t="n"/>
      <c r="C220" s="131" t="n"/>
      <c r="D220" s="131" t="n"/>
      <c r="E220" s="131" t="n"/>
      <c r="F220" s="131" t="n"/>
      <c r="G220" s="131" t="n"/>
      <c r="H220" s="136">
        <f>IF(OR(B220="",C220="",D220=""),"",COUNTIFS('08_EVIDENCE_LINKS'!$S$5:$S$1000,B220&amp;"|"&amp;C220&amp;"|"&amp;D220,'08_EVIDENCE_LINKS'!$N$5:$N$1000,"REVIEWED SUPPORT"))</f>
        <v/>
      </c>
      <c r="I220" s="136">
        <f>IF(OR(B220="",C220="",D220="",F220=""),"",IF(F220="Not applicable","N/A",IF(F220="Optional",IF(H220&gt;=IF(G220="",1,G220),"OPTIONAL SUPPORT PRESENT","OPTIONAL — no reviewed support"),IF(H220&gt;=IF(G220="",1,G220),"COVERED — required support","MISSING — required reviewed support"))))</f>
        <v/>
      </c>
      <c r="J220" s="131" t="n"/>
    </row>
    <row r="221">
      <c r="A221" t="inlineStr">
        <is>
          <t>COV-0196</t>
        </is>
      </c>
      <c r="B221" s="131" t="n"/>
      <c r="C221" s="131" t="n"/>
      <c r="D221" s="131" t="n"/>
      <c r="E221" s="131" t="n"/>
      <c r="F221" s="131" t="n"/>
      <c r="G221" s="131" t="n"/>
      <c r="H221" s="136">
        <f>IF(OR(B221="",C221="",D221=""),"",COUNTIFS('08_EVIDENCE_LINKS'!$S$5:$S$1000,B221&amp;"|"&amp;C221&amp;"|"&amp;D221,'08_EVIDENCE_LINKS'!$N$5:$N$1000,"REVIEWED SUPPORT"))</f>
        <v/>
      </c>
      <c r="I221" s="136">
        <f>IF(OR(B221="",C221="",D221="",F221=""),"",IF(F221="Not applicable","N/A",IF(F221="Optional",IF(H221&gt;=IF(G221="",1,G221),"OPTIONAL SUPPORT PRESENT","OPTIONAL — no reviewed support"),IF(H221&gt;=IF(G221="",1,G221),"COVERED — required support","MISSING — required reviewed support"))))</f>
        <v/>
      </c>
      <c r="J221" s="131" t="n"/>
    </row>
    <row r="222">
      <c r="A222" t="inlineStr">
        <is>
          <t>COV-0197</t>
        </is>
      </c>
      <c r="B222" s="131" t="n"/>
      <c r="C222" s="131" t="n"/>
      <c r="D222" s="131" t="n"/>
      <c r="E222" s="131" t="n"/>
      <c r="F222" s="131" t="n"/>
      <c r="G222" s="131" t="n"/>
      <c r="H222" s="136">
        <f>IF(OR(B222="",C222="",D222=""),"",COUNTIFS('08_EVIDENCE_LINKS'!$S$5:$S$1000,B222&amp;"|"&amp;C222&amp;"|"&amp;D222,'08_EVIDENCE_LINKS'!$N$5:$N$1000,"REVIEWED SUPPORT"))</f>
        <v/>
      </c>
      <c r="I222" s="136">
        <f>IF(OR(B222="",C222="",D222="",F222=""),"",IF(F222="Not applicable","N/A",IF(F222="Optional",IF(H222&gt;=IF(G222="",1,G222),"OPTIONAL SUPPORT PRESENT","OPTIONAL — no reviewed support"),IF(H222&gt;=IF(G222="",1,G222),"COVERED — required support","MISSING — required reviewed support"))))</f>
        <v/>
      </c>
      <c r="J222" s="131" t="n"/>
    </row>
    <row r="223">
      <c r="A223" t="inlineStr">
        <is>
          <t>COV-0198</t>
        </is>
      </c>
      <c r="B223" s="131" t="n"/>
      <c r="C223" s="131" t="n"/>
      <c r="D223" s="131" t="n"/>
      <c r="E223" s="131" t="n"/>
      <c r="F223" s="131" t="n"/>
      <c r="G223" s="131" t="n"/>
      <c r="H223" s="136">
        <f>IF(OR(B223="",C223="",D223=""),"",COUNTIFS('08_EVIDENCE_LINKS'!$S$5:$S$1000,B223&amp;"|"&amp;C223&amp;"|"&amp;D223,'08_EVIDENCE_LINKS'!$N$5:$N$1000,"REVIEWED SUPPORT"))</f>
        <v/>
      </c>
      <c r="I223" s="136">
        <f>IF(OR(B223="",C223="",D223="",F223=""),"",IF(F223="Not applicable","N/A",IF(F223="Optional",IF(H223&gt;=IF(G223="",1,G223),"OPTIONAL SUPPORT PRESENT","OPTIONAL — no reviewed support"),IF(H223&gt;=IF(G223="",1,G223),"COVERED — required support","MISSING — required reviewed support"))))</f>
        <v/>
      </c>
      <c r="J223" s="131" t="n"/>
    </row>
    <row r="224">
      <c r="A224" t="inlineStr">
        <is>
          <t>COV-0199</t>
        </is>
      </c>
      <c r="B224" s="131" t="n"/>
      <c r="C224" s="131" t="n"/>
      <c r="D224" s="131" t="n"/>
      <c r="E224" s="131" t="n"/>
      <c r="F224" s="131" t="n"/>
      <c r="G224" s="131" t="n"/>
      <c r="H224" s="136">
        <f>IF(OR(B224="",C224="",D224=""),"",COUNTIFS('08_EVIDENCE_LINKS'!$S$5:$S$1000,B224&amp;"|"&amp;C224&amp;"|"&amp;D224,'08_EVIDENCE_LINKS'!$N$5:$N$1000,"REVIEWED SUPPORT"))</f>
        <v/>
      </c>
      <c r="I224" s="136">
        <f>IF(OR(B224="",C224="",D224="",F224=""),"",IF(F224="Not applicable","N/A",IF(F224="Optional",IF(H224&gt;=IF(G224="",1,G224),"OPTIONAL SUPPORT PRESENT","OPTIONAL — no reviewed support"),IF(H224&gt;=IF(G224="",1,G224),"COVERED — required support","MISSING — required reviewed support"))))</f>
        <v/>
      </c>
      <c r="J224" s="131" t="n"/>
    </row>
    <row r="225">
      <c r="A225" t="inlineStr">
        <is>
          <t>COV-0200</t>
        </is>
      </c>
      <c r="B225" s="131" t="n"/>
      <c r="C225" s="131" t="n"/>
      <c r="D225" s="131" t="n"/>
      <c r="E225" s="131" t="n"/>
      <c r="F225" s="131" t="n"/>
      <c r="G225" s="131" t="n"/>
      <c r="H225" s="136">
        <f>IF(OR(B225="",C225="",D225=""),"",COUNTIFS('08_EVIDENCE_LINKS'!$S$5:$S$1000,B225&amp;"|"&amp;C225&amp;"|"&amp;D225,'08_EVIDENCE_LINKS'!$N$5:$N$1000,"REVIEWED SUPPORT"))</f>
        <v/>
      </c>
      <c r="I225" s="136">
        <f>IF(OR(B225="",C225="",D225="",F225=""),"",IF(F225="Not applicable","N/A",IF(F225="Optional",IF(H225&gt;=IF(G225="",1,G225),"OPTIONAL SUPPORT PRESENT","OPTIONAL — no reviewed support"),IF(H225&gt;=IF(G225="",1,G225),"COVERED — required support","MISSING — required reviewed support"))))</f>
        <v/>
      </c>
      <c r="J225" s="131" t="n"/>
    </row>
  </sheetData>
  <autoFilter ref="A4:O225"/>
  <mergeCells count="3">
    <mergeCell ref="A1:O1"/>
    <mergeCell ref="A2:O2"/>
    <mergeCell ref="A24:J24"/>
  </mergeCells>
  <conditionalFormatting sqref="J5:J21">
    <cfRule type="expression" priority="1" dxfId="2">
      <formula>J5&gt;0</formula>
    </cfRule>
  </conditionalFormatting>
  <conditionalFormatting sqref="I26:I225">
    <cfRule type="expression" priority="2" dxfId="0">
      <formula>LEFT(I26,7)="COVERED"</formula>
    </cfRule>
    <cfRule type="expression" priority="3" dxfId="2">
      <formula>LEFT(I26,7)="MISSING"</formula>
    </cfRule>
  </conditionalFormatting>
  <dataValidations count="2">
    <dataValidation sqref="K5:K21" showDropDown="0" showInputMessage="0" showErrorMessage="0" allowBlank="0" type="list">
      <formula1>"Not started,In progress,Review ready,Complete,Blocked,Not applicable"</formula1>
    </dataValidation>
    <dataValidation sqref="F26:F225" showDropDown="0" showInputMessage="0" showErrorMessage="0" allowBlank="0" type="list">
      <formula1>"Required,Optional,Not applicable"</formula1>
    </dataValidation>
  </dataValidations>
  <pageMargins left="0.25" right="0.25" top="0.5" bottom="0.5" header="0.3" footer="0.3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V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style="50" min="1" max="1"/>
    <col width="28" customWidth="1" style="50" min="2" max="2"/>
    <col width="21" customWidth="1" style="50" min="3" max="3"/>
    <col width="43" customWidth="1" style="50" min="4" max="4"/>
    <col width="48" customWidth="1" style="50" min="5" max="5"/>
    <col width="17" customWidth="1" style="50" min="6" max="6"/>
    <col width="22" customWidth="1" style="50" min="7" max="7"/>
    <col width="16" customWidth="1" style="50" min="8" max="8"/>
    <col width="16" customWidth="1" style="50" min="9" max="9"/>
    <col width="21" customWidth="1" style="50" min="10" max="10"/>
    <col width="18" customWidth="1" style="50" min="11" max="11"/>
    <col width="23" customWidth="1" style="50" min="12" max="12"/>
    <col width="18" customWidth="1" style="50" min="13" max="13"/>
    <col width="22" customWidth="1" style="50" min="14" max="14"/>
    <col width="30" customWidth="1" style="50" min="15" max="15"/>
    <col width="24" customWidth="1" style="50" min="16" max="16"/>
    <col width="36" customWidth="1" style="50" min="17" max="17"/>
  </cols>
  <sheetData>
    <row r="1" ht="35" customHeight="1" s="50">
      <c r="A1" s="191" t="inlineStr">
        <is>
          <t>Shared Regulatory Evidence Index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192" t="inlineStr">
        <is>
          <t>Standalone: maintain evidence metadata here. Operations-Connected: reference the external evidence pointer / authoritative source and use 08_EVIDENCE_LINKS for Object × Pack × Control support. Do not duplicate raw evidence.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/>
    <row r="4" ht="31" customHeight="1" s="50">
      <c r="A4" s="105" t="inlineStr">
        <is>
          <t>Evidence ID</t>
        </is>
      </c>
      <c r="B4" s="105" t="inlineStr">
        <is>
          <t>Evidence title</t>
        </is>
      </c>
      <c r="C4" s="105" t="inlineStr">
        <is>
          <t>Evidence type</t>
        </is>
      </c>
      <c r="D4" s="105" t="inlineStr">
        <is>
          <t>Description</t>
        </is>
      </c>
      <c r="E4" s="105" t="inlineStr">
        <is>
          <t>Controlled location / pointer</t>
        </is>
      </c>
      <c r="F4" s="105" t="inlineStr">
        <is>
          <t>Version</t>
        </is>
      </c>
      <c r="G4" s="105" t="inlineStr">
        <is>
          <t>Owner</t>
        </is>
      </c>
      <c r="H4" s="105" t="inlineStr">
        <is>
          <t>Created</t>
        </is>
      </c>
      <c r="I4" s="105" t="inlineStr">
        <is>
          <t>Next review</t>
        </is>
      </c>
      <c r="J4" s="105" t="inlineStr">
        <is>
          <t>Reviewer</t>
        </is>
      </c>
      <c r="K4" s="105" t="inlineStr">
        <is>
          <t>Status</t>
        </is>
      </c>
      <c r="L4" s="105" t="inlineStr">
        <is>
          <t>Hash / integrity</t>
        </is>
      </c>
      <c r="M4" s="105" t="inlineStr">
        <is>
          <t>Confidentiality</t>
        </is>
      </c>
      <c r="N4" s="105" t="inlineStr">
        <is>
          <t>Evidence group</t>
        </is>
      </c>
      <c r="O4" s="105" t="inlineStr">
        <is>
          <t>Notes</t>
        </is>
      </c>
      <c r="P4" s="135" t="inlineStr">
        <is>
          <t>External Evidence Pointer ID</t>
        </is>
      </c>
      <c r="Q4" s="135" t="inlineStr">
        <is>
          <t>External Evidence URL</t>
        </is>
      </c>
      <c r="R4" s="135" t="inlineStr">
        <is>
          <t>Source record version</t>
        </is>
      </c>
      <c r="S4" s="135" t="inlineStr">
        <is>
          <t>Last imported timestamp</t>
        </is>
      </c>
      <c r="T4" s="135" t="inlineStr">
        <is>
          <t>Import result</t>
        </is>
      </c>
      <c r="U4" s="135" t="inlineStr">
        <is>
          <t>Reconciliation status</t>
        </is>
      </c>
      <c r="V4" s="135" t="inlineStr">
        <is>
          <t>Local edit policy</t>
        </is>
      </c>
    </row>
    <row r="5">
      <c r="A5" s="54" t="inlineStr">
        <is>
          <t>EV-MSTR-0001</t>
        </is>
      </c>
      <c r="B5" s="61" t="n"/>
      <c r="C5" s="61" t="n"/>
      <c r="D5" s="61" t="n"/>
      <c r="E5" s="61" t="n"/>
      <c r="F5" s="61" t="n"/>
      <c r="G5" s="61" t="n"/>
      <c r="H5" s="193" t="n"/>
      <c r="I5" s="193" t="n"/>
      <c r="J5" s="61" t="n"/>
      <c r="K5" s="61" t="n"/>
      <c r="L5" s="61" t="n"/>
      <c r="M5" s="61" t="n"/>
      <c r="N5" s="61" t="n"/>
      <c r="O5" s="61" t="n"/>
      <c r="P5" s="131" t="n"/>
      <c r="Q5" s="131" t="n"/>
      <c r="R5" s="131" t="n"/>
      <c r="S5" s="194" t="n"/>
      <c r="T5" s="131" t="n"/>
      <c r="U5" s="131" t="n"/>
      <c r="V5" s="131" t="inlineStr">
        <is>
          <t>Imported snapshot / metadata; regulatory linkage editable in Master</t>
        </is>
      </c>
    </row>
    <row r="6">
      <c r="A6" s="54" t="inlineStr">
        <is>
          <t>EV-MSTR-0002</t>
        </is>
      </c>
      <c r="B6" s="61" t="n"/>
      <c r="C6" s="61" t="n"/>
      <c r="D6" s="61" t="n"/>
      <c r="E6" s="61" t="n"/>
      <c r="F6" s="61" t="n"/>
      <c r="G6" s="61" t="n"/>
      <c r="H6" s="193" t="n"/>
      <c r="I6" s="193" t="n"/>
      <c r="J6" s="61" t="n"/>
      <c r="K6" s="61" t="n"/>
      <c r="L6" s="61" t="n"/>
      <c r="M6" s="61" t="n"/>
      <c r="N6" s="61" t="n"/>
      <c r="O6" s="61" t="n"/>
      <c r="P6" s="131" t="n"/>
      <c r="Q6" s="131" t="n"/>
      <c r="R6" s="131" t="n"/>
      <c r="S6" s="194" t="n"/>
      <c r="T6" s="131" t="n"/>
      <c r="U6" s="131" t="n"/>
      <c r="V6" s="131" t="inlineStr">
        <is>
          <t>Imported snapshot / metadata; regulatory linkage editable in Master</t>
        </is>
      </c>
    </row>
    <row r="7">
      <c r="A7" s="54" t="inlineStr">
        <is>
          <t>EV-MSTR-0003</t>
        </is>
      </c>
      <c r="B7" s="61" t="n"/>
      <c r="C7" s="61" t="n"/>
      <c r="D7" s="61" t="n"/>
      <c r="E7" s="61" t="n"/>
      <c r="F7" s="61" t="n"/>
      <c r="G7" s="61" t="n"/>
      <c r="H7" s="193" t="n"/>
      <c r="I7" s="193" t="n"/>
      <c r="J7" s="61" t="n"/>
      <c r="K7" s="61" t="n"/>
      <c r="L7" s="61" t="n"/>
      <c r="M7" s="61" t="n"/>
      <c r="N7" s="61" t="n"/>
      <c r="O7" s="61" t="n"/>
      <c r="P7" s="131" t="n"/>
      <c r="Q7" s="131" t="n"/>
      <c r="R7" s="131" t="n"/>
      <c r="S7" s="194" t="n"/>
      <c r="T7" s="131" t="n"/>
      <c r="U7" s="131" t="n"/>
      <c r="V7" s="131" t="inlineStr">
        <is>
          <t>Imported snapshot / metadata; regulatory linkage editable in Master</t>
        </is>
      </c>
    </row>
    <row r="8">
      <c r="A8" s="54" t="inlineStr">
        <is>
          <t>EV-MSTR-0004</t>
        </is>
      </c>
      <c r="B8" s="61" t="n"/>
      <c r="C8" s="61" t="n"/>
      <c r="D8" s="61" t="n"/>
      <c r="E8" s="61" t="n"/>
      <c r="F8" s="61" t="n"/>
      <c r="G8" s="61" t="n"/>
      <c r="H8" s="193" t="n"/>
      <c r="I8" s="193" t="n"/>
      <c r="J8" s="61" t="n"/>
      <c r="K8" s="61" t="n"/>
      <c r="L8" s="61" t="n"/>
      <c r="M8" s="61" t="n"/>
      <c r="N8" s="61" t="n"/>
      <c r="O8" s="61" t="n"/>
      <c r="P8" s="131" t="n"/>
      <c r="Q8" s="131" t="n"/>
      <c r="R8" s="131" t="n"/>
      <c r="S8" s="194" t="n"/>
      <c r="T8" s="131" t="n"/>
      <c r="U8" s="131" t="n"/>
      <c r="V8" s="131" t="inlineStr">
        <is>
          <t>Imported snapshot / metadata; regulatory linkage editable in Master</t>
        </is>
      </c>
    </row>
    <row r="9">
      <c r="A9" s="54" t="inlineStr">
        <is>
          <t>EV-MSTR-0005</t>
        </is>
      </c>
      <c r="B9" s="61" t="n"/>
      <c r="C9" s="61" t="n"/>
      <c r="D9" s="61" t="n"/>
      <c r="E9" s="61" t="n"/>
      <c r="F9" s="61" t="n"/>
      <c r="G9" s="61" t="n"/>
      <c r="H9" s="193" t="n"/>
      <c r="I9" s="193" t="n"/>
      <c r="J9" s="61" t="n"/>
      <c r="K9" s="61" t="n"/>
      <c r="L9" s="61" t="n"/>
      <c r="M9" s="61" t="n"/>
      <c r="N9" s="61" t="n"/>
      <c r="O9" s="61" t="n"/>
      <c r="P9" s="131" t="n"/>
      <c r="Q9" s="131" t="n"/>
      <c r="R9" s="131" t="n"/>
      <c r="S9" s="194" t="n"/>
      <c r="T9" s="131" t="n"/>
      <c r="U9" s="131" t="n"/>
      <c r="V9" s="131" t="inlineStr">
        <is>
          <t>Imported snapshot / metadata; regulatory linkage editable in Master</t>
        </is>
      </c>
    </row>
    <row r="10">
      <c r="A10" s="54" t="inlineStr">
        <is>
          <t>EV-MSTR-0006</t>
        </is>
      </c>
      <c r="B10" s="61" t="n"/>
      <c r="C10" s="61" t="n"/>
      <c r="D10" s="61" t="n"/>
      <c r="E10" s="61" t="n"/>
      <c r="F10" s="61" t="n"/>
      <c r="G10" s="61" t="n"/>
      <c r="H10" s="193" t="n"/>
      <c r="I10" s="193" t="n"/>
      <c r="J10" s="61" t="n"/>
      <c r="K10" s="61" t="n"/>
      <c r="L10" s="61" t="n"/>
      <c r="M10" s="61" t="n"/>
      <c r="N10" s="61" t="n"/>
      <c r="O10" s="61" t="n"/>
      <c r="P10" s="131" t="n"/>
      <c r="Q10" s="131" t="n"/>
      <c r="R10" s="131" t="n"/>
      <c r="S10" s="194" t="n"/>
      <c r="T10" s="131" t="n"/>
      <c r="U10" s="131" t="n"/>
      <c r="V10" s="131" t="inlineStr">
        <is>
          <t>Imported snapshot / metadata; regulatory linkage editable in Master</t>
        </is>
      </c>
    </row>
    <row r="11">
      <c r="A11" s="54" t="inlineStr">
        <is>
          <t>EV-MSTR-0007</t>
        </is>
      </c>
      <c r="B11" s="61" t="n"/>
      <c r="C11" s="61" t="n"/>
      <c r="D11" s="61" t="n"/>
      <c r="E11" s="61" t="n"/>
      <c r="F11" s="61" t="n"/>
      <c r="G11" s="61" t="n"/>
      <c r="H11" s="193" t="n"/>
      <c r="I11" s="193" t="n"/>
      <c r="J11" s="61" t="n"/>
      <c r="K11" s="61" t="n"/>
      <c r="L11" s="61" t="n"/>
      <c r="M11" s="61" t="n"/>
      <c r="N11" s="61" t="n"/>
      <c r="O11" s="61" t="n"/>
      <c r="P11" s="131" t="n"/>
      <c r="Q11" s="131" t="n"/>
      <c r="R11" s="131" t="n"/>
      <c r="S11" s="194" t="n"/>
      <c r="T11" s="131" t="n"/>
      <c r="U11" s="131" t="n"/>
      <c r="V11" s="131" t="inlineStr">
        <is>
          <t>Imported snapshot / metadata; regulatory linkage editable in Master</t>
        </is>
      </c>
    </row>
    <row r="12">
      <c r="A12" s="54" t="inlineStr">
        <is>
          <t>EV-MSTR-0008</t>
        </is>
      </c>
      <c r="B12" s="61" t="n"/>
      <c r="C12" s="61" t="n"/>
      <c r="D12" s="61" t="n"/>
      <c r="E12" s="61" t="n"/>
      <c r="F12" s="61" t="n"/>
      <c r="G12" s="61" t="n"/>
      <c r="H12" s="193" t="n"/>
      <c r="I12" s="193" t="n"/>
      <c r="J12" s="61" t="n"/>
      <c r="K12" s="61" t="n"/>
      <c r="L12" s="61" t="n"/>
      <c r="M12" s="61" t="n"/>
      <c r="N12" s="61" t="n"/>
      <c r="O12" s="61" t="n"/>
      <c r="P12" s="131" t="n"/>
      <c r="Q12" s="131" t="n"/>
      <c r="R12" s="131" t="n"/>
      <c r="S12" s="194" t="n"/>
      <c r="T12" s="131" t="n"/>
      <c r="U12" s="131" t="n"/>
      <c r="V12" s="131" t="inlineStr">
        <is>
          <t>Imported snapshot / metadata; regulatory linkage editable in Master</t>
        </is>
      </c>
    </row>
    <row r="13">
      <c r="A13" s="54" t="inlineStr">
        <is>
          <t>EV-MSTR-0009</t>
        </is>
      </c>
      <c r="B13" s="61" t="n"/>
      <c r="C13" s="61" t="n"/>
      <c r="D13" s="61" t="n"/>
      <c r="E13" s="61" t="n"/>
      <c r="F13" s="61" t="n"/>
      <c r="G13" s="61" t="n"/>
      <c r="H13" s="193" t="n"/>
      <c r="I13" s="193" t="n"/>
      <c r="J13" s="61" t="n"/>
      <c r="K13" s="61" t="n"/>
      <c r="L13" s="61" t="n"/>
      <c r="M13" s="61" t="n"/>
      <c r="N13" s="61" t="n"/>
      <c r="O13" s="61" t="n"/>
      <c r="P13" s="131" t="n"/>
      <c r="Q13" s="131" t="n"/>
      <c r="R13" s="131" t="n"/>
      <c r="S13" s="194" t="n"/>
      <c r="T13" s="131" t="n"/>
      <c r="U13" s="131" t="n"/>
      <c r="V13" s="131" t="inlineStr">
        <is>
          <t>Imported snapshot / metadata; regulatory linkage editable in Master</t>
        </is>
      </c>
    </row>
    <row r="14">
      <c r="A14" s="54" t="inlineStr">
        <is>
          <t>EV-MSTR-0010</t>
        </is>
      </c>
      <c r="B14" s="61" t="n"/>
      <c r="C14" s="61" t="n"/>
      <c r="D14" s="61" t="n"/>
      <c r="E14" s="61" t="n"/>
      <c r="F14" s="61" t="n"/>
      <c r="G14" s="61" t="n"/>
      <c r="H14" s="193" t="n"/>
      <c r="I14" s="193" t="n"/>
      <c r="J14" s="61" t="n"/>
      <c r="K14" s="61" t="n"/>
      <c r="L14" s="61" t="n"/>
      <c r="M14" s="61" t="n"/>
      <c r="N14" s="61" t="n"/>
      <c r="O14" s="61" t="n"/>
      <c r="P14" s="131" t="n"/>
      <c r="Q14" s="131" t="n"/>
      <c r="R14" s="131" t="n"/>
      <c r="S14" s="194" t="n"/>
      <c r="T14" s="131" t="n"/>
      <c r="U14" s="131" t="n"/>
      <c r="V14" s="131" t="inlineStr">
        <is>
          <t>Imported snapshot / metadata; regulatory linkage editable in Master</t>
        </is>
      </c>
    </row>
    <row r="15">
      <c r="A15" s="54" t="inlineStr">
        <is>
          <t>EV-MSTR-0011</t>
        </is>
      </c>
      <c r="B15" s="61" t="n"/>
      <c r="C15" s="61" t="n"/>
      <c r="D15" s="61" t="n"/>
      <c r="E15" s="61" t="n"/>
      <c r="F15" s="61" t="n"/>
      <c r="G15" s="61" t="n"/>
      <c r="H15" s="193" t="n"/>
      <c r="I15" s="193" t="n"/>
      <c r="J15" s="61" t="n"/>
      <c r="K15" s="61" t="n"/>
      <c r="L15" s="61" t="n"/>
      <c r="M15" s="61" t="n"/>
      <c r="N15" s="61" t="n"/>
      <c r="O15" s="61" t="n"/>
      <c r="P15" s="131" t="n"/>
      <c r="Q15" s="131" t="n"/>
      <c r="R15" s="131" t="n"/>
      <c r="S15" s="194" t="n"/>
      <c r="T15" s="131" t="n"/>
      <c r="U15" s="131" t="n"/>
      <c r="V15" s="131" t="inlineStr">
        <is>
          <t>Imported snapshot / metadata; regulatory linkage editable in Master</t>
        </is>
      </c>
    </row>
    <row r="16">
      <c r="A16" s="54" t="inlineStr">
        <is>
          <t>EV-MSTR-0012</t>
        </is>
      </c>
      <c r="B16" s="61" t="n"/>
      <c r="C16" s="61" t="n"/>
      <c r="D16" s="61" t="n"/>
      <c r="E16" s="61" t="n"/>
      <c r="F16" s="61" t="n"/>
      <c r="G16" s="61" t="n"/>
      <c r="H16" s="193" t="n"/>
      <c r="I16" s="193" t="n"/>
      <c r="J16" s="61" t="n"/>
      <c r="K16" s="61" t="n"/>
      <c r="L16" s="61" t="n"/>
      <c r="M16" s="61" t="n"/>
      <c r="N16" s="61" t="n"/>
      <c r="O16" s="61" t="n"/>
      <c r="P16" s="131" t="n"/>
      <c r="Q16" s="131" t="n"/>
      <c r="R16" s="131" t="n"/>
      <c r="S16" s="194" t="n"/>
      <c r="T16" s="131" t="n"/>
      <c r="U16" s="131" t="n"/>
      <c r="V16" s="131" t="inlineStr">
        <is>
          <t>Imported snapshot / metadata; regulatory linkage editable in Master</t>
        </is>
      </c>
    </row>
    <row r="17">
      <c r="A17" s="54" t="inlineStr">
        <is>
          <t>EV-MSTR-0013</t>
        </is>
      </c>
      <c r="B17" s="61" t="n"/>
      <c r="C17" s="61" t="n"/>
      <c r="D17" s="61" t="n"/>
      <c r="E17" s="61" t="n"/>
      <c r="F17" s="61" t="n"/>
      <c r="G17" s="61" t="n"/>
      <c r="H17" s="193" t="n"/>
      <c r="I17" s="193" t="n"/>
      <c r="J17" s="61" t="n"/>
      <c r="K17" s="61" t="n"/>
      <c r="L17" s="61" t="n"/>
      <c r="M17" s="61" t="n"/>
      <c r="N17" s="61" t="n"/>
      <c r="O17" s="61" t="n"/>
      <c r="P17" s="131" t="n"/>
      <c r="Q17" s="131" t="n"/>
      <c r="R17" s="131" t="n"/>
      <c r="S17" s="194" t="n"/>
      <c r="T17" s="131" t="n"/>
      <c r="U17" s="131" t="n"/>
      <c r="V17" s="131" t="inlineStr">
        <is>
          <t>Imported snapshot / metadata; regulatory linkage editable in Master</t>
        </is>
      </c>
    </row>
    <row r="18">
      <c r="A18" s="54" t="inlineStr">
        <is>
          <t>EV-MSTR-0014</t>
        </is>
      </c>
      <c r="B18" s="61" t="n"/>
      <c r="C18" s="61" t="n"/>
      <c r="D18" s="61" t="n"/>
      <c r="E18" s="61" t="n"/>
      <c r="F18" s="61" t="n"/>
      <c r="G18" s="61" t="n"/>
      <c r="H18" s="193" t="n"/>
      <c r="I18" s="193" t="n"/>
      <c r="J18" s="61" t="n"/>
      <c r="K18" s="61" t="n"/>
      <c r="L18" s="61" t="n"/>
      <c r="M18" s="61" t="n"/>
      <c r="N18" s="61" t="n"/>
      <c r="O18" s="61" t="n"/>
      <c r="P18" s="131" t="n"/>
      <c r="Q18" s="131" t="n"/>
      <c r="R18" s="131" t="n"/>
      <c r="S18" s="194" t="n"/>
      <c r="T18" s="131" t="n"/>
      <c r="U18" s="131" t="n"/>
      <c r="V18" s="131" t="inlineStr">
        <is>
          <t>Imported snapshot / metadata; regulatory linkage editable in Master</t>
        </is>
      </c>
    </row>
    <row r="19">
      <c r="A19" s="54" t="inlineStr">
        <is>
          <t>EV-MSTR-0015</t>
        </is>
      </c>
      <c r="B19" s="61" t="n"/>
      <c r="C19" s="61" t="n"/>
      <c r="D19" s="61" t="n"/>
      <c r="E19" s="61" t="n"/>
      <c r="F19" s="61" t="n"/>
      <c r="G19" s="61" t="n"/>
      <c r="H19" s="193" t="n"/>
      <c r="I19" s="193" t="n"/>
      <c r="J19" s="61" t="n"/>
      <c r="K19" s="61" t="n"/>
      <c r="L19" s="61" t="n"/>
      <c r="M19" s="61" t="n"/>
      <c r="N19" s="61" t="n"/>
      <c r="O19" s="61" t="n"/>
      <c r="P19" s="131" t="n"/>
      <c r="Q19" s="131" t="n"/>
      <c r="R19" s="131" t="n"/>
      <c r="S19" s="194" t="n"/>
      <c r="T19" s="131" t="n"/>
      <c r="U19" s="131" t="n"/>
      <c r="V19" s="131" t="inlineStr">
        <is>
          <t>Imported snapshot / metadata; regulatory linkage editable in Master</t>
        </is>
      </c>
    </row>
    <row r="20">
      <c r="A20" s="54" t="inlineStr">
        <is>
          <t>EV-MSTR-0016</t>
        </is>
      </c>
      <c r="B20" s="61" t="n"/>
      <c r="C20" s="61" t="n"/>
      <c r="D20" s="61" t="n"/>
      <c r="E20" s="61" t="n"/>
      <c r="F20" s="61" t="n"/>
      <c r="G20" s="61" t="n"/>
      <c r="H20" s="193" t="n"/>
      <c r="I20" s="193" t="n"/>
      <c r="J20" s="61" t="n"/>
      <c r="K20" s="61" t="n"/>
      <c r="L20" s="61" t="n"/>
      <c r="M20" s="61" t="n"/>
      <c r="N20" s="61" t="n"/>
      <c r="O20" s="61" t="n"/>
      <c r="P20" s="131" t="n"/>
      <c r="Q20" s="131" t="n"/>
      <c r="R20" s="131" t="n"/>
      <c r="S20" s="194" t="n"/>
      <c r="T20" s="131" t="n"/>
      <c r="U20" s="131" t="n"/>
      <c r="V20" s="131" t="inlineStr">
        <is>
          <t>Imported snapshot / metadata; regulatory linkage editable in Master</t>
        </is>
      </c>
    </row>
    <row r="21">
      <c r="A21" s="54" t="inlineStr">
        <is>
          <t>EV-MSTR-0017</t>
        </is>
      </c>
      <c r="B21" s="61" t="n"/>
      <c r="C21" s="61" t="n"/>
      <c r="D21" s="61" t="n"/>
      <c r="E21" s="61" t="n"/>
      <c r="F21" s="61" t="n"/>
      <c r="G21" s="61" t="n"/>
      <c r="H21" s="193" t="n"/>
      <c r="I21" s="193" t="n"/>
      <c r="J21" s="61" t="n"/>
      <c r="K21" s="61" t="n"/>
      <c r="L21" s="61" t="n"/>
      <c r="M21" s="61" t="n"/>
      <c r="N21" s="61" t="n"/>
      <c r="O21" s="61" t="n"/>
      <c r="P21" s="131" t="n"/>
      <c r="Q21" s="131" t="n"/>
      <c r="R21" s="131" t="n"/>
      <c r="S21" s="194" t="n"/>
      <c r="T21" s="131" t="n"/>
      <c r="U21" s="131" t="n"/>
      <c r="V21" s="131" t="inlineStr">
        <is>
          <t>Imported snapshot / metadata; regulatory linkage editable in Master</t>
        </is>
      </c>
    </row>
    <row r="22">
      <c r="A22" s="54" t="inlineStr">
        <is>
          <t>EV-MSTR-0018</t>
        </is>
      </c>
      <c r="B22" s="61" t="n"/>
      <c r="C22" s="61" t="n"/>
      <c r="D22" s="61" t="n"/>
      <c r="E22" s="61" t="n"/>
      <c r="F22" s="61" t="n"/>
      <c r="G22" s="61" t="n"/>
      <c r="H22" s="193" t="n"/>
      <c r="I22" s="193" t="n"/>
      <c r="J22" s="61" t="n"/>
      <c r="K22" s="61" t="n"/>
      <c r="L22" s="61" t="n"/>
      <c r="M22" s="61" t="n"/>
      <c r="N22" s="61" t="n"/>
      <c r="O22" s="61" t="n"/>
      <c r="P22" s="131" t="n"/>
      <c r="Q22" s="131" t="n"/>
      <c r="R22" s="131" t="n"/>
      <c r="S22" s="194" t="n"/>
      <c r="T22" s="131" t="n"/>
      <c r="U22" s="131" t="n"/>
      <c r="V22" s="131" t="inlineStr">
        <is>
          <t>Imported snapshot / metadata; regulatory linkage editable in Master</t>
        </is>
      </c>
    </row>
    <row r="23">
      <c r="A23" s="54" t="inlineStr">
        <is>
          <t>EV-MSTR-0019</t>
        </is>
      </c>
      <c r="B23" s="61" t="n"/>
      <c r="C23" s="61" t="n"/>
      <c r="D23" s="61" t="n"/>
      <c r="E23" s="61" t="n"/>
      <c r="F23" s="61" t="n"/>
      <c r="G23" s="61" t="n"/>
      <c r="H23" s="193" t="n"/>
      <c r="I23" s="193" t="n"/>
      <c r="J23" s="61" t="n"/>
      <c r="K23" s="61" t="n"/>
      <c r="L23" s="61" t="n"/>
      <c r="M23" s="61" t="n"/>
      <c r="N23" s="61" t="n"/>
      <c r="O23" s="61" t="n"/>
      <c r="P23" s="131" t="n"/>
      <c r="Q23" s="131" t="n"/>
      <c r="R23" s="131" t="n"/>
      <c r="S23" s="194" t="n"/>
      <c r="T23" s="131" t="n"/>
      <c r="U23" s="131" t="n"/>
      <c r="V23" s="131" t="inlineStr">
        <is>
          <t>Imported snapshot / metadata; regulatory linkage editable in Master</t>
        </is>
      </c>
    </row>
    <row r="24">
      <c r="A24" s="54" t="inlineStr">
        <is>
          <t>EV-MSTR-0020</t>
        </is>
      </c>
      <c r="B24" s="61" t="n"/>
      <c r="C24" s="61" t="n"/>
      <c r="D24" s="61" t="n"/>
      <c r="E24" s="61" t="n"/>
      <c r="F24" s="61" t="n"/>
      <c r="G24" s="61" t="n"/>
      <c r="H24" s="193" t="n"/>
      <c r="I24" s="193" t="n"/>
      <c r="J24" s="61" t="n"/>
      <c r="K24" s="61" t="n"/>
      <c r="L24" s="61" t="n"/>
      <c r="M24" s="61" t="n"/>
      <c r="N24" s="61" t="n"/>
      <c r="O24" s="61" t="n"/>
      <c r="P24" s="131" t="n"/>
      <c r="Q24" s="131" t="n"/>
      <c r="R24" s="131" t="n"/>
      <c r="S24" s="194" t="n"/>
      <c r="T24" s="131" t="n"/>
      <c r="U24" s="131" t="n"/>
      <c r="V24" s="131" t="inlineStr">
        <is>
          <t>Imported snapshot / metadata; regulatory linkage editable in Master</t>
        </is>
      </c>
    </row>
    <row r="25">
      <c r="A25" s="54" t="inlineStr">
        <is>
          <t>EV-MSTR-0021</t>
        </is>
      </c>
      <c r="B25" s="61" t="n"/>
      <c r="C25" s="61" t="n"/>
      <c r="D25" s="61" t="n"/>
      <c r="E25" s="61" t="n"/>
      <c r="F25" s="61" t="n"/>
      <c r="G25" s="61" t="n"/>
      <c r="H25" s="193" t="n"/>
      <c r="I25" s="193" t="n"/>
      <c r="J25" s="61" t="n"/>
      <c r="K25" s="61" t="n"/>
      <c r="L25" s="61" t="n"/>
      <c r="M25" s="61" t="n"/>
      <c r="N25" s="61" t="n"/>
      <c r="O25" s="61" t="n"/>
      <c r="P25" s="131" t="n"/>
      <c r="Q25" s="131" t="n"/>
      <c r="R25" s="131" t="n"/>
      <c r="S25" s="194" t="n"/>
      <c r="T25" s="131" t="n"/>
      <c r="U25" s="131" t="n"/>
      <c r="V25" s="131" t="inlineStr">
        <is>
          <t>Imported snapshot / metadata; regulatory linkage editable in Master</t>
        </is>
      </c>
    </row>
    <row r="26">
      <c r="A26" s="54" t="inlineStr">
        <is>
          <t>EV-MSTR-0022</t>
        </is>
      </c>
      <c r="B26" s="61" t="n"/>
      <c r="C26" s="61" t="n"/>
      <c r="D26" s="61" t="n"/>
      <c r="E26" s="61" t="n"/>
      <c r="F26" s="61" t="n"/>
      <c r="G26" s="61" t="n"/>
      <c r="H26" s="193" t="n"/>
      <c r="I26" s="193" t="n"/>
      <c r="J26" s="61" t="n"/>
      <c r="K26" s="61" t="n"/>
      <c r="L26" s="61" t="n"/>
      <c r="M26" s="61" t="n"/>
      <c r="N26" s="61" t="n"/>
      <c r="O26" s="61" t="n"/>
      <c r="P26" s="131" t="n"/>
      <c r="Q26" s="131" t="n"/>
      <c r="R26" s="131" t="n"/>
      <c r="S26" s="194" t="n"/>
      <c r="T26" s="131" t="n"/>
      <c r="U26" s="131" t="n"/>
      <c r="V26" s="131" t="inlineStr">
        <is>
          <t>Imported snapshot / metadata; regulatory linkage editable in Master</t>
        </is>
      </c>
    </row>
    <row r="27">
      <c r="A27" s="54" t="inlineStr">
        <is>
          <t>EV-MSTR-0023</t>
        </is>
      </c>
      <c r="B27" s="61" t="n"/>
      <c r="C27" s="61" t="n"/>
      <c r="D27" s="61" t="n"/>
      <c r="E27" s="61" t="n"/>
      <c r="F27" s="61" t="n"/>
      <c r="G27" s="61" t="n"/>
      <c r="H27" s="193" t="n"/>
      <c r="I27" s="193" t="n"/>
      <c r="J27" s="61" t="n"/>
      <c r="K27" s="61" t="n"/>
      <c r="L27" s="61" t="n"/>
      <c r="M27" s="61" t="n"/>
      <c r="N27" s="61" t="n"/>
      <c r="O27" s="61" t="n"/>
      <c r="P27" s="131" t="n"/>
      <c r="Q27" s="131" t="n"/>
      <c r="R27" s="131" t="n"/>
      <c r="S27" s="194" t="n"/>
      <c r="T27" s="131" t="n"/>
      <c r="U27" s="131" t="n"/>
      <c r="V27" s="131" t="inlineStr">
        <is>
          <t>Imported snapshot / metadata; regulatory linkage editable in Master</t>
        </is>
      </c>
    </row>
    <row r="28">
      <c r="A28" s="54" t="inlineStr">
        <is>
          <t>EV-MSTR-0024</t>
        </is>
      </c>
      <c r="B28" s="61" t="n"/>
      <c r="C28" s="61" t="n"/>
      <c r="D28" s="61" t="n"/>
      <c r="E28" s="61" t="n"/>
      <c r="F28" s="61" t="n"/>
      <c r="G28" s="61" t="n"/>
      <c r="H28" s="193" t="n"/>
      <c r="I28" s="193" t="n"/>
      <c r="J28" s="61" t="n"/>
      <c r="K28" s="61" t="n"/>
      <c r="L28" s="61" t="n"/>
      <c r="M28" s="61" t="n"/>
      <c r="N28" s="61" t="n"/>
      <c r="O28" s="61" t="n"/>
      <c r="P28" s="131" t="n"/>
      <c r="Q28" s="131" t="n"/>
      <c r="R28" s="131" t="n"/>
      <c r="S28" s="194" t="n"/>
      <c r="T28" s="131" t="n"/>
      <c r="U28" s="131" t="n"/>
      <c r="V28" s="131" t="inlineStr">
        <is>
          <t>Imported snapshot / metadata; regulatory linkage editable in Master</t>
        </is>
      </c>
    </row>
    <row r="29">
      <c r="A29" s="54" t="inlineStr">
        <is>
          <t>EV-MSTR-0025</t>
        </is>
      </c>
      <c r="B29" s="61" t="n"/>
      <c r="C29" s="61" t="n"/>
      <c r="D29" s="61" t="n"/>
      <c r="E29" s="61" t="n"/>
      <c r="F29" s="61" t="n"/>
      <c r="G29" s="61" t="n"/>
      <c r="H29" s="193" t="n"/>
      <c r="I29" s="193" t="n"/>
      <c r="J29" s="61" t="n"/>
      <c r="K29" s="61" t="n"/>
      <c r="L29" s="61" t="n"/>
      <c r="M29" s="61" t="n"/>
      <c r="N29" s="61" t="n"/>
      <c r="O29" s="61" t="n"/>
      <c r="P29" s="131" t="n"/>
      <c r="Q29" s="131" t="n"/>
      <c r="R29" s="131" t="n"/>
      <c r="S29" s="194" t="n"/>
      <c r="T29" s="131" t="n"/>
      <c r="U29" s="131" t="n"/>
      <c r="V29" s="131" t="inlineStr">
        <is>
          <t>Imported snapshot / metadata; regulatory linkage editable in Master</t>
        </is>
      </c>
    </row>
    <row r="30">
      <c r="A30" s="54" t="inlineStr">
        <is>
          <t>EV-MSTR-0026</t>
        </is>
      </c>
      <c r="B30" s="61" t="n"/>
      <c r="C30" s="61" t="n"/>
      <c r="D30" s="61" t="n"/>
      <c r="E30" s="61" t="n"/>
      <c r="F30" s="61" t="n"/>
      <c r="G30" s="61" t="n"/>
      <c r="H30" s="193" t="n"/>
      <c r="I30" s="193" t="n"/>
      <c r="J30" s="61" t="n"/>
      <c r="K30" s="61" t="n"/>
      <c r="L30" s="61" t="n"/>
      <c r="M30" s="61" t="n"/>
      <c r="N30" s="61" t="n"/>
      <c r="O30" s="61" t="n"/>
      <c r="P30" s="131" t="n"/>
      <c r="Q30" s="131" t="n"/>
      <c r="R30" s="131" t="n"/>
      <c r="S30" s="194" t="n"/>
      <c r="T30" s="131" t="n"/>
      <c r="U30" s="131" t="n"/>
      <c r="V30" s="131" t="inlineStr">
        <is>
          <t>Imported snapshot / metadata; regulatory linkage editable in Master</t>
        </is>
      </c>
    </row>
    <row r="31">
      <c r="A31" s="54" t="inlineStr">
        <is>
          <t>EV-MSTR-0027</t>
        </is>
      </c>
      <c r="B31" s="61" t="n"/>
      <c r="C31" s="61" t="n"/>
      <c r="D31" s="61" t="n"/>
      <c r="E31" s="61" t="n"/>
      <c r="F31" s="61" t="n"/>
      <c r="G31" s="61" t="n"/>
      <c r="H31" s="193" t="n"/>
      <c r="I31" s="193" t="n"/>
      <c r="J31" s="61" t="n"/>
      <c r="K31" s="61" t="n"/>
      <c r="L31" s="61" t="n"/>
      <c r="M31" s="61" t="n"/>
      <c r="N31" s="61" t="n"/>
      <c r="O31" s="61" t="n"/>
      <c r="P31" s="131" t="n"/>
      <c r="Q31" s="131" t="n"/>
      <c r="R31" s="131" t="n"/>
      <c r="S31" s="194" t="n"/>
      <c r="T31" s="131" t="n"/>
      <c r="U31" s="131" t="n"/>
      <c r="V31" s="131" t="inlineStr">
        <is>
          <t>Imported snapshot / metadata; regulatory linkage editable in Master</t>
        </is>
      </c>
    </row>
    <row r="32">
      <c r="A32" s="54" t="inlineStr">
        <is>
          <t>EV-MSTR-0028</t>
        </is>
      </c>
      <c r="B32" s="61" t="n"/>
      <c r="C32" s="61" t="n"/>
      <c r="D32" s="61" t="n"/>
      <c r="E32" s="61" t="n"/>
      <c r="F32" s="61" t="n"/>
      <c r="G32" s="61" t="n"/>
      <c r="H32" s="193" t="n"/>
      <c r="I32" s="193" t="n"/>
      <c r="J32" s="61" t="n"/>
      <c r="K32" s="61" t="n"/>
      <c r="L32" s="61" t="n"/>
      <c r="M32" s="61" t="n"/>
      <c r="N32" s="61" t="n"/>
      <c r="O32" s="61" t="n"/>
      <c r="P32" s="131" t="n"/>
      <c r="Q32" s="131" t="n"/>
      <c r="R32" s="131" t="n"/>
      <c r="S32" s="194" t="n"/>
      <c r="T32" s="131" t="n"/>
      <c r="U32" s="131" t="n"/>
      <c r="V32" s="131" t="inlineStr">
        <is>
          <t>Imported snapshot / metadata; regulatory linkage editable in Master</t>
        </is>
      </c>
    </row>
    <row r="33">
      <c r="A33" s="54" t="inlineStr">
        <is>
          <t>EV-MSTR-0029</t>
        </is>
      </c>
      <c r="B33" s="61" t="n"/>
      <c r="C33" s="61" t="n"/>
      <c r="D33" s="61" t="n"/>
      <c r="E33" s="61" t="n"/>
      <c r="F33" s="61" t="n"/>
      <c r="G33" s="61" t="n"/>
      <c r="H33" s="193" t="n"/>
      <c r="I33" s="193" t="n"/>
      <c r="J33" s="61" t="n"/>
      <c r="K33" s="61" t="n"/>
      <c r="L33" s="61" t="n"/>
      <c r="M33" s="61" t="n"/>
      <c r="N33" s="61" t="n"/>
      <c r="O33" s="61" t="n"/>
      <c r="P33" s="131" t="n"/>
      <c r="Q33" s="131" t="n"/>
      <c r="R33" s="131" t="n"/>
      <c r="S33" s="194" t="n"/>
      <c r="T33" s="131" t="n"/>
      <c r="U33" s="131" t="n"/>
      <c r="V33" s="131" t="inlineStr">
        <is>
          <t>Imported snapshot / metadata; regulatory linkage editable in Master</t>
        </is>
      </c>
    </row>
    <row r="34">
      <c r="A34" s="54" t="inlineStr">
        <is>
          <t>EV-MSTR-0030</t>
        </is>
      </c>
      <c r="B34" s="61" t="n"/>
      <c r="C34" s="61" t="n"/>
      <c r="D34" s="61" t="n"/>
      <c r="E34" s="61" t="n"/>
      <c r="F34" s="61" t="n"/>
      <c r="G34" s="61" t="n"/>
      <c r="H34" s="193" t="n"/>
      <c r="I34" s="193" t="n"/>
      <c r="J34" s="61" t="n"/>
      <c r="K34" s="61" t="n"/>
      <c r="L34" s="61" t="n"/>
      <c r="M34" s="61" t="n"/>
      <c r="N34" s="61" t="n"/>
      <c r="O34" s="61" t="n"/>
      <c r="P34" s="131" t="n"/>
      <c r="Q34" s="131" t="n"/>
      <c r="R34" s="131" t="n"/>
      <c r="S34" s="194" t="n"/>
      <c r="T34" s="131" t="n"/>
      <c r="U34" s="131" t="n"/>
      <c r="V34" s="131" t="inlineStr">
        <is>
          <t>Imported snapshot / metadata; regulatory linkage editable in Master</t>
        </is>
      </c>
    </row>
    <row r="35">
      <c r="A35" s="54" t="inlineStr">
        <is>
          <t>EV-MSTR-0031</t>
        </is>
      </c>
      <c r="B35" s="61" t="n"/>
      <c r="C35" s="61" t="n"/>
      <c r="D35" s="61" t="n"/>
      <c r="E35" s="61" t="n"/>
      <c r="F35" s="61" t="n"/>
      <c r="G35" s="61" t="n"/>
      <c r="H35" s="193" t="n"/>
      <c r="I35" s="193" t="n"/>
      <c r="J35" s="61" t="n"/>
      <c r="K35" s="61" t="n"/>
      <c r="L35" s="61" t="n"/>
      <c r="M35" s="61" t="n"/>
      <c r="N35" s="61" t="n"/>
      <c r="O35" s="61" t="n"/>
      <c r="P35" s="131" t="n"/>
      <c r="Q35" s="131" t="n"/>
      <c r="R35" s="131" t="n"/>
      <c r="S35" s="194" t="n"/>
      <c r="T35" s="131" t="n"/>
      <c r="U35" s="131" t="n"/>
      <c r="V35" s="131" t="inlineStr">
        <is>
          <t>Imported snapshot / metadata; regulatory linkage editable in Master</t>
        </is>
      </c>
    </row>
    <row r="36">
      <c r="A36" s="54" t="inlineStr">
        <is>
          <t>EV-MSTR-0032</t>
        </is>
      </c>
      <c r="B36" s="61" t="n"/>
      <c r="C36" s="61" t="n"/>
      <c r="D36" s="61" t="n"/>
      <c r="E36" s="61" t="n"/>
      <c r="F36" s="61" t="n"/>
      <c r="G36" s="61" t="n"/>
      <c r="H36" s="193" t="n"/>
      <c r="I36" s="193" t="n"/>
      <c r="J36" s="61" t="n"/>
      <c r="K36" s="61" t="n"/>
      <c r="L36" s="61" t="n"/>
      <c r="M36" s="61" t="n"/>
      <c r="N36" s="61" t="n"/>
      <c r="O36" s="61" t="n"/>
      <c r="P36" s="131" t="n"/>
      <c r="Q36" s="131" t="n"/>
      <c r="R36" s="131" t="n"/>
      <c r="S36" s="194" t="n"/>
      <c r="T36" s="131" t="n"/>
      <c r="U36" s="131" t="n"/>
      <c r="V36" s="131" t="inlineStr">
        <is>
          <t>Imported snapshot / metadata; regulatory linkage editable in Master</t>
        </is>
      </c>
    </row>
    <row r="37">
      <c r="A37" s="54" t="inlineStr">
        <is>
          <t>EV-MSTR-0033</t>
        </is>
      </c>
      <c r="B37" s="61" t="n"/>
      <c r="C37" s="61" t="n"/>
      <c r="D37" s="61" t="n"/>
      <c r="E37" s="61" t="n"/>
      <c r="F37" s="61" t="n"/>
      <c r="G37" s="61" t="n"/>
      <c r="H37" s="193" t="n"/>
      <c r="I37" s="193" t="n"/>
      <c r="J37" s="61" t="n"/>
      <c r="K37" s="61" t="n"/>
      <c r="L37" s="61" t="n"/>
      <c r="M37" s="61" t="n"/>
      <c r="N37" s="61" t="n"/>
      <c r="O37" s="61" t="n"/>
      <c r="P37" s="131" t="n"/>
      <c r="Q37" s="131" t="n"/>
      <c r="R37" s="131" t="n"/>
      <c r="S37" s="194" t="n"/>
      <c r="T37" s="131" t="n"/>
      <c r="U37" s="131" t="n"/>
      <c r="V37" s="131" t="inlineStr">
        <is>
          <t>Imported snapshot / metadata; regulatory linkage editable in Master</t>
        </is>
      </c>
    </row>
    <row r="38">
      <c r="A38" s="54" t="inlineStr">
        <is>
          <t>EV-MSTR-0034</t>
        </is>
      </c>
      <c r="B38" s="61" t="n"/>
      <c r="C38" s="61" t="n"/>
      <c r="D38" s="61" t="n"/>
      <c r="E38" s="61" t="n"/>
      <c r="F38" s="61" t="n"/>
      <c r="G38" s="61" t="n"/>
      <c r="H38" s="193" t="n"/>
      <c r="I38" s="193" t="n"/>
      <c r="J38" s="61" t="n"/>
      <c r="K38" s="61" t="n"/>
      <c r="L38" s="61" t="n"/>
      <c r="M38" s="61" t="n"/>
      <c r="N38" s="61" t="n"/>
      <c r="O38" s="61" t="n"/>
      <c r="P38" s="131" t="n"/>
      <c r="Q38" s="131" t="n"/>
      <c r="R38" s="131" t="n"/>
      <c r="S38" s="194" t="n"/>
      <c r="T38" s="131" t="n"/>
      <c r="U38" s="131" t="n"/>
      <c r="V38" s="131" t="inlineStr">
        <is>
          <t>Imported snapshot / metadata; regulatory linkage editable in Master</t>
        </is>
      </c>
    </row>
    <row r="39">
      <c r="A39" s="54" t="inlineStr">
        <is>
          <t>EV-MSTR-0035</t>
        </is>
      </c>
      <c r="B39" s="61" t="n"/>
      <c r="C39" s="61" t="n"/>
      <c r="D39" s="61" t="n"/>
      <c r="E39" s="61" t="n"/>
      <c r="F39" s="61" t="n"/>
      <c r="G39" s="61" t="n"/>
      <c r="H39" s="193" t="n"/>
      <c r="I39" s="193" t="n"/>
      <c r="J39" s="61" t="n"/>
      <c r="K39" s="61" t="n"/>
      <c r="L39" s="61" t="n"/>
      <c r="M39" s="61" t="n"/>
      <c r="N39" s="61" t="n"/>
      <c r="O39" s="61" t="n"/>
      <c r="P39" s="131" t="n"/>
      <c r="Q39" s="131" t="n"/>
      <c r="R39" s="131" t="n"/>
      <c r="S39" s="194" t="n"/>
      <c r="T39" s="131" t="n"/>
      <c r="U39" s="131" t="n"/>
      <c r="V39" s="131" t="inlineStr">
        <is>
          <t>Imported snapshot / metadata; regulatory linkage editable in Master</t>
        </is>
      </c>
    </row>
    <row r="40">
      <c r="A40" s="54" t="inlineStr">
        <is>
          <t>EV-MSTR-0036</t>
        </is>
      </c>
      <c r="B40" s="61" t="n"/>
      <c r="C40" s="61" t="n"/>
      <c r="D40" s="61" t="n"/>
      <c r="E40" s="61" t="n"/>
      <c r="F40" s="61" t="n"/>
      <c r="G40" s="61" t="n"/>
      <c r="H40" s="193" t="n"/>
      <c r="I40" s="193" t="n"/>
      <c r="J40" s="61" t="n"/>
      <c r="K40" s="61" t="n"/>
      <c r="L40" s="61" t="n"/>
      <c r="M40" s="61" t="n"/>
      <c r="N40" s="61" t="n"/>
      <c r="O40" s="61" t="n"/>
      <c r="P40" s="131" t="n"/>
      <c r="Q40" s="131" t="n"/>
      <c r="R40" s="131" t="n"/>
      <c r="S40" s="194" t="n"/>
      <c r="T40" s="131" t="n"/>
      <c r="U40" s="131" t="n"/>
      <c r="V40" s="131" t="inlineStr">
        <is>
          <t>Imported snapshot / metadata; regulatory linkage editable in Master</t>
        </is>
      </c>
    </row>
    <row r="41">
      <c r="A41" s="54" t="inlineStr">
        <is>
          <t>EV-MSTR-0037</t>
        </is>
      </c>
      <c r="B41" s="61" t="n"/>
      <c r="C41" s="61" t="n"/>
      <c r="D41" s="61" t="n"/>
      <c r="E41" s="61" t="n"/>
      <c r="F41" s="61" t="n"/>
      <c r="G41" s="61" t="n"/>
      <c r="H41" s="193" t="n"/>
      <c r="I41" s="193" t="n"/>
      <c r="J41" s="61" t="n"/>
      <c r="K41" s="61" t="n"/>
      <c r="L41" s="61" t="n"/>
      <c r="M41" s="61" t="n"/>
      <c r="N41" s="61" t="n"/>
      <c r="O41" s="61" t="n"/>
      <c r="P41" s="131" t="n"/>
      <c r="Q41" s="131" t="n"/>
      <c r="R41" s="131" t="n"/>
      <c r="S41" s="194" t="n"/>
      <c r="T41" s="131" t="n"/>
      <c r="U41" s="131" t="n"/>
      <c r="V41" s="131" t="inlineStr">
        <is>
          <t>Imported snapshot / metadata; regulatory linkage editable in Master</t>
        </is>
      </c>
    </row>
    <row r="42">
      <c r="A42" s="54" t="inlineStr">
        <is>
          <t>EV-MSTR-0038</t>
        </is>
      </c>
      <c r="B42" s="61" t="n"/>
      <c r="C42" s="61" t="n"/>
      <c r="D42" s="61" t="n"/>
      <c r="E42" s="61" t="n"/>
      <c r="F42" s="61" t="n"/>
      <c r="G42" s="61" t="n"/>
      <c r="H42" s="193" t="n"/>
      <c r="I42" s="193" t="n"/>
      <c r="J42" s="61" t="n"/>
      <c r="K42" s="61" t="n"/>
      <c r="L42" s="61" t="n"/>
      <c r="M42" s="61" t="n"/>
      <c r="N42" s="61" t="n"/>
      <c r="O42" s="61" t="n"/>
      <c r="P42" s="131" t="n"/>
      <c r="Q42" s="131" t="n"/>
      <c r="R42" s="131" t="n"/>
      <c r="S42" s="194" t="n"/>
      <c r="T42" s="131" t="n"/>
      <c r="U42" s="131" t="n"/>
      <c r="V42" s="131" t="inlineStr">
        <is>
          <t>Imported snapshot / metadata; regulatory linkage editable in Master</t>
        </is>
      </c>
    </row>
    <row r="43">
      <c r="A43" s="54" t="inlineStr">
        <is>
          <t>EV-MSTR-0039</t>
        </is>
      </c>
      <c r="B43" s="61" t="n"/>
      <c r="C43" s="61" t="n"/>
      <c r="D43" s="61" t="n"/>
      <c r="E43" s="61" t="n"/>
      <c r="F43" s="61" t="n"/>
      <c r="G43" s="61" t="n"/>
      <c r="H43" s="193" t="n"/>
      <c r="I43" s="193" t="n"/>
      <c r="J43" s="61" t="n"/>
      <c r="K43" s="61" t="n"/>
      <c r="L43" s="61" t="n"/>
      <c r="M43" s="61" t="n"/>
      <c r="N43" s="61" t="n"/>
      <c r="O43" s="61" t="n"/>
      <c r="P43" s="131" t="n"/>
      <c r="Q43" s="131" t="n"/>
      <c r="R43" s="131" t="n"/>
      <c r="S43" s="194" t="n"/>
      <c r="T43" s="131" t="n"/>
      <c r="U43" s="131" t="n"/>
      <c r="V43" s="131" t="inlineStr">
        <is>
          <t>Imported snapshot / metadata; regulatory linkage editable in Master</t>
        </is>
      </c>
    </row>
    <row r="44">
      <c r="A44" s="54" t="inlineStr">
        <is>
          <t>EV-MSTR-0040</t>
        </is>
      </c>
      <c r="B44" s="61" t="n"/>
      <c r="C44" s="61" t="n"/>
      <c r="D44" s="61" t="n"/>
      <c r="E44" s="61" t="n"/>
      <c r="F44" s="61" t="n"/>
      <c r="G44" s="61" t="n"/>
      <c r="H44" s="193" t="n"/>
      <c r="I44" s="193" t="n"/>
      <c r="J44" s="61" t="n"/>
      <c r="K44" s="61" t="n"/>
      <c r="L44" s="61" t="n"/>
      <c r="M44" s="61" t="n"/>
      <c r="N44" s="61" t="n"/>
      <c r="O44" s="61" t="n"/>
      <c r="P44" s="131" t="n"/>
      <c r="Q44" s="131" t="n"/>
      <c r="R44" s="131" t="n"/>
      <c r="S44" s="194" t="n"/>
      <c r="T44" s="131" t="n"/>
      <c r="U44" s="131" t="n"/>
      <c r="V44" s="131" t="inlineStr">
        <is>
          <t>Imported snapshot / metadata; regulatory linkage editable in Master</t>
        </is>
      </c>
    </row>
    <row r="45">
      <c r="A45" s="54" t="inlineStr">
        <is>
          <t>EV-MSTR-0041</t>
        </is>
      </c>
      <c r="B45" s="61" t="n"/>
      <c r="C45" s="61" t="n"/>
      <c r="D45" s="61" t="n"/>
      <c r="E45" s="61" t="n"/>
      <c r="F45" s="61" t="n"/>
      <c r="G45" s="61" t="n"/>
      <c r="H45" s="193" t="n"/>
      <c r="I45" s="193" t="n"/>
      <c r="J45" s="61" t="n"/>
      <c r="K45" s="61" t="n"/>
      <c r="L45" s="61" t="n"/>
      <c r="M45" s="61" t="n"/>
      <c r="N45" s="61" t="n"/>
      <c r="O45" s="61" t="n"/>
      <c r="P45" s="131" t="n"/>
      <c r="Q45" s="131" t="n"/>
      <c r="R45" s="131" t="n"/>
      <c r="S45" s="194" t="n"/>
      <c r="T45" s="131" t="n"/>
      <c r="U45" s="131" t="n"/>
      <c r="V45" s="131" t="inlineStr">
        <is>
          <t>Imported snapshot / metadata; regulatory linkage editable in Master</t>
        </is>
      </c>
    </row>
    <row r="46">
      <c r="A46" s="54" t="inlineStr">
        <is>
          <t>EV-MSTR-0042</t>
        </is>
      </c>
      <c r="B46" s="61" t="n"/>
      <c r="C46" s="61" t="n"/>
      <c r="D46" s="61" t="n"/>
      <c r="E46" s="61" t="n"/>
      <c r="F46" s="61" t="n"/>
      <c r="G46" s="61" t="n"/>
      <c r="H46" s="193" t="n"/>
      <c r="I46" s="193" t="n"/>
      <c r="J46" s="61" t="n"/>
      <c r="K46" s="61" t="n"/>
      <c r="L46" s="61" t="n"/>
      <c r="M46" s="61" t="n"/>
      <c r="N46" s="61" t="n"/>
      <c r="O46" s="61" t="n"/>
      <c r="P46" s="131" t="n"/>
      <c r="Q46" s="131" t="n"/>
      <c r="R46" s="131" t="n"/>
      <c r="S46" s="194" t="n"/>
      <c r="T46" s="131" t="n"/>
      <c r="U46" s="131" t="n"/>
      <c r="V46" s="131" t="inlineStr">
        <is>
          <t>Imported snapshot / metadata; regulatory linkage editable in Master</t>
        </is>
      </c>
    </row>
    <row r="47">
      <c r="A47" s="54" t="inlineStr">
        <is>
          <t>EV-MSTR-0043</t>
        </is>
      </c>
      <c r="B47" s="61" t="n"/>
      <c r="C47" s="61" t="n"/>
      <c r="D47" s="61" t="n"/>
      <c r="E47" s="61" t="n"/>
      <c r="F47" s="61" t="n"/>
      <c r="G47" s="61" t="n"/>
      <c r="H47" s="193" t="n"/>
      <c r="I47" s="193" t="n"/>
      <c r="J47" s="61" t="n"/>
      <c r="K47" s="61" t="n"/>
      <c r="L47" s="61" t="n"/>
      <c r="M47" s="61" t="n"/>
      <c r="N47" s="61" t="n"/>
      <c r="O47" s="61" t="n"/>
      <c r="P47" s="131" t="n"/>
      <c r="Q47" s="131" t="n"/>
      <c r="R47" s="131" t="n"/>
      <c r="S47" s="194" t="n"/>
      <c r="T47" s="131" t="n"/>
      <c r="U47" s="131" t="n"/>
      <c r="V47" s="131" t="inlineStr">
        <is>
          <t>Imported snapshot / metadata; regulatory linkage editable in Master</t>
        </is>
      </c>
    </row>
    <row r="48">
      <c r="A48" s="54" t="inlineStr">
        <is>
          <t>EV-MSTR-0044</t>
        </is>
      </c>
      <c r="B48" s="61" t="n"/>
      <c r="C48" s="61" t="n"/>
      <c r="D48" s="61" t="n"/>
      <c r="E48" s="61" t="n"/>
      <c r="F48" s="61" t="n"/>
      <c r="G48" s="61" t="n"/>
      <c r="H48" s="193" t="n"/>
      <c r="I48" s="193" t="n"/>
      <c r="J48" s="61" t="n"/>
      <c r="K48" s="61" t="n"/>
      <c r="L48" s="61" t="n"/>
      <c r="M48" s="61" t="n"/>
      <c r="N48" s="61" t="n"/>
      <c r="O48" s="61" t="n"/>
      <c r="P48" s="131" t="n"/>
      <c r="Q48" s="131" t="n"/>
      <c r="R48" s="131" t="n"/>
      <c r="S48" s="194" t="n"/>
      <c r="T48" s="131" t="n"/>
      <c r="U48" s="131" t="n"/>
      <c r="V48" s="131" t="inlineStr">
        <is>
          <t>Imported snapshot / metadata; regulatory linkage editable in Master</t>
        </is>
      </c>
    </row>
    <row r="49">
      <c r="A49" s="54" t="inlineStr">
        <is>
          <t>EV-MSTR-0045</t>
        </is>
      </c>
      <c r="B49" s="61" t="n"/>
      <c r="C49" s="61" t="n"/>
      <c r="D49" s="61" t="n"/>
      <c r="E49" s="61" t="n"/>
      <c r="F49" s="61" t="n"/>
      <c r="G49" s="61" t="n"/>
      <c r="H49" s="193" t="n"/>
      <c r="I49" s="193" t="n"/>
      <c r="J49" s="61" t="n"/>
      <c r="K49" s="61" t="n"/>
      <c r="L49" s="61" t="n"/>
      <c r="M49" s="61" t="n"/>
      <c r="N49" s="61" t="n"/>
      <c r="O49" s="61" t="n"/>
      <c r="P49" s="131" t="n"/>
      <c r="Q49" s="131" t="n"/>
      <c r="R49" s="131" t="n"/>
      <c r="S49" s="194" t="n"/>
      <c r="T49" s="131" t="n"/>
      <c r="U49" s="131" t="n"/>
      <c r="V49" s="131" t="inlineStr">
        <is>
          <t>Imported snapshot / metadata; regulatory linkage editable in Master</t>
        </is>
      </c>
    </row>
    <row r="50">
      <c r="A50" s="54" t="inlineStr">
        <is>
          <t>EV-MSTR-0046</t>
        </is>
      </c>
      <c r="B50" s="61" t="n"/>
      <c r="C50" s="61" t="n"/>
      <c r="D50" s="61" t="n"/>
      <c r="E50" s="61" t="n"/>
      <c r="F50" s="61" t="n"/>
      <c r="G50" s="61" t="n"/>
      <c r="H50" s="193" t="n"/>
      <c r="I50" s="193" t="n"/>
      <c r="J50" s="61" t="n"/>
      <c r="K50" s="61" t="n"/>
      <c r="L50" s="61" t="n"/>
      <c r="M50" s="61" t="n"/>
      <c r="N50" s="61" t="n"/>
      <c r="O50" s="61" t="n"/>
      <c r="P50" s="131" t="n"/>
      <c r="Q50" s="131" t="n"/>
      <c r="R50" s="131" t="n"/>
      <c r="S50" s="194" t="n"/>
      <c r="T50" s="131" t="n"/>
      <c r="U50" s="131" t="n"/>
      <c r="V50" s="131" t="inlineStr">
        <is>
          <t>Imported snapshot / metadata; regulatory linkage editable in Master</t>
        </is>
      </c>
    </row>
    <row r="51">
      <c r="A51" s="54" t="inlineStr">
        <is>
          <t>EV-MSTR-0047</t>
        </is>
      </c>
      <c r="B51" s="61" t="n"/>
      <c r="C51" s="61" t="n"/>
      <c r="D51" s="61" t="n"/>
      <c r="E51" s="61" t="n"/>
      <c r="F51" s="61" t="n"/>
      <c r="G51" s="61" t="n"/>
      <c r="H51" s="193" t="n"/>
      <c r="I51" s="193" t="n"/>
      <c r="J51" s="61" t="n"/>
      <c r="K51" s="61" t="n"/>
      <c r="L51" s="61" t="n"/>
      <c r="M51" s="61" t="n"/>
      <c r="N51" s="61" t="n"/>
      <c r="O51" s="61" t="n"/>
      <c r="P51" s="131" t="n"/>
      <c r="Q51" s="131" t="n"/>
      <c r="R51" s="131" t="n"/>
      <c r="S51" s="194" t="n"/>
      <c r="T51" s="131" t="n"/>
      <c r="U51" s="131" t="n"/>
      <c r="V51" s="131" t="inlineStr">
        <is>
          <t>Imported snapshot / metadata; regulatory linkage editable in Master</t>
        </is>
      </c>
    </row>
    <row r="52">
      <c r="A52" s="54" t="inlineStr">
        <is>
          <t>EV-MSTR-0048</t>
        </is>
      </c>
      <c r="B52" s="61" t="n"/>
      <c r="C52" s="61" t="n"/>
      <c r="D52" s="61" t="n"/>
      <c r="E52" s="61" t="n"/>
      <c r="F52" s="61" t="n"/>
      <c r="G52" s="61" t="n"/>
      <c r="H52" s="193" t="n"/>
      <c r="I52" s="193" t="n"/>
      <c r="J52" s="61" t="n"/>
      <c r="K52" s="61" t="n"/>
      <c r="L52" s="61" t="n"/>
      <c r="M52" s="61" t="n"/>
      <c r="N52" s="61" t="n"/>
      <c r="O52" s="61" t="n"/>
      <c r="P52" s="131" t="n"/>
      <c r="Q52" s="131" t="n"/>
      <c r="R52" s="131" t="n"/>
      <c r="S52" s="194" t="n"/>
      <c r="T52" s="131" t="n"/>
      <c r="U52" s="131" t="n"/>
      <c r="V52" s="131" t="inlineStr">
        <is>
          <t>Imported snapshot / metadata; regulatory linkage editable in Master</t>
        </is>
      </c>
    </row>
    <row r="53">
      <c r="A53" s="54" t="inlineStr">
        <is>
          <t>EV-MSTR-0049</t>
        </is>
      </c>
      <c r="B53" s="61" t="n"/>
      <c r="C53" s="61" t="n"/>
      <c r="D53" s="61" t="n"/>
      <c r="E53" s="61" t="n"/>
      <c r="F53" s="61" t="n"/>
      <c r="G53" s="61" t="n"/>
      <c r="H53" s="193" t="n"/>
      <c r="I53" s="193" t="n"/>
      <c r="J53" s="61" t="n"/>
      <c r="K53" s="61" t="n"/>
      <c r="L53" s="61" t="n"/>
      <c r="M53" s="61" t="n"/>
      <c r="N53" s="61" t="n"/>
      <c r="O53" s="61" t="n"/>
      <c r="P53" s="131" t="n"/>
      <c r="Q53" s="131" t="n"/>
      <c r="R53" s="131" t="n"/>
      <c r="S53" s="194" t="n"/>
      <c r="T53" s="131" t="n"/>
      <c r="U53" s="131" t="n"/>
      <c r="V53" s="131" t="inlineStr">
        <is>
          <t>Imported snapshot / metadata; regulatory linkage editable in Master</t>
        </is>
      </c>
    </row>
    <row r="54">
      <c r="A54" s="54" t="inlineStr">
        <is>
          <t>EV-MSTR-0050</t>
        </is>
      </c>
      <c r="B54" s="61" t="n"/>
      <c r="C54" s="61" t="n"/>
      <c r="D54" s="61" t="n"/>
      <c r="E54" s="61" t="n"/>
      <c r="F54" s="61" t="n"/>
      <c r="G54" s="61" t="n"/>
      <c r="H54" s="193" t="n"/>
      <c r="I54" s="193" t="n"/>
      <c r="J54" s="61" t="n"/>
      <c r="K54" s="61" t="n"/>
      <c r="L54" s="61" t="n"/>
      <c r="M54" s="61" t="n"/>
      <c r="N54" s="61" t="n"/>
      <c r="O54" s="61" t="n"/>
      <c r="P54" s="131" t="n"/>
      <c r="Q54" s="131" t="n"/>
      <c r="R54" s="131" t="n"/>
      <c r="S54" s="194" t="n"/>
      <c r="T54" s="131" t="n"/>
      <c r="U54" s="131" t="n"/>
      <c r="V54" s="131" t="inlineStr">
        <is>
          <t>Imported snapshot / metadata; regulatory linkage editable in Master</t>
        </is>
      </c>
    </row>
    <row r="55">
      <c r="A55" s="54" t="inlineStr">
        <is>
          <t>EV-MSTR-0051</t>
        </is>
      </c>
      <c r="B55" s="61" t="n"/>
      <c r="C55" s="61" t="n"/>
      <c r="D55" s="61" t="n"/>
      <c r="E55" s="61" t="n"/>
      <c r="F55" s="61" t="n"/>
      <c r="G55" s="61" t="n"/>
      <c r="H55" s="193" t="n"/>
      <c r="I55" s="193" t="n"/>
      <c r="J55" s="61" t="n"/>
      <c r="K55" s="61" t="n"/>
      <c r="L55" s="61" t="n"/>
      <c r="M55" s="61" t="n"/>
      <c r="N55" s="61" t="n"/>
      <c r="O55" s="61" t="n"/>
      <c r="P55" s="131" t="n"/>
      <c r="Q55" s="131" t="n"/>
      <c r="R55" s="131" t="n"/>
      <c r="S55" s="194" t="n"/>
      <c r="T55" s="131" t="n"/>
      <c r="U55" s="131" t="n"/>
      <c r="V55" s="131" t="inlineStr">
        <is>
          <t>Imported snapshot / metadata; regulatory linkage editable in Master</t>
        </is>
      </c>
    </row>
    <row r="56">
      <c r="A56" s="54" t="inlineStr">
        <is>
          <t>EV-MSTR-0052</t>
        </is>
      </c>
      <c r="B56" s="61" t="n"/>
      <c r="C56" s="61" t="n"/>
      <c r="D56" s="61" t="n"/>
      <c r="E56" s="61" t="n"/>
      <c r="F56" s="61" t="n"/>
      <c r="G56" s="61" t="n"/>
      <c r="H56" s="193" t="n"/>
      <c r="I56" s="193" t="n"/>
      <c r="J56" s="61" t="n"/>
      <c r="K56" s="61" t="n"/>
      <c r="L56" s="61" t="n"/>
      <c r="M56" s="61" t="n"/>
      <c r="N56" s="61" t="n"/>
      <c r="O56" s="61" t="n"/>
      <c r="P56" s="131" t="n"/>
      <c r="Q56" s="131" t="n"/>
      <c r="R56" s="131" t="n"/>
      <c r="S56" s="194" t="n"/>
      <c r="T56" s="131" t="n"/>
      <c r="U56" s="131" t="n"/>
      <c r="V56" s="131" t="inlineStr">
        <is>
          <t>Imported snapshot / metadata; regulatory linkage editable in Master</t>
        </is>
      </c>
    </row>
    <row r="57">
      <c r="A57" s="54" t="inlineStr">
        <is>
          <t>EV-MSTR-0053</t>
        </is>
      </c>
      <c r="B57" s="61" t="n"/>
      <c r="C57" s="61" t="n"/>
      <c r="D57" s="61" t="n"/>
      <c r="E57" s="61" t="n"/>
      <c r="F57" s="61" t="n"/>
      <c r="G57" s="61" t="n"/>
      <c r="H57" s="193" t="n"/>
      <c r="I57" s="193" t="n"/>
      <c r="J57" s="61" t="n"/>
      <c r="K57" s="61" t="n"/>
      <c r="L57" s="61" t="n"/>
      <c r="M57" s="61" t="n"/>
      <c r="N57" s="61" t="n"/>
      <c r="O57" s="61" t="n"/>
      <c r="P57" s="131" t="n"/>
      <c r="Q57" s="131" t="n"/>
      <c r="R57" s="131" t="n"/>
      <c r="S57" s="194" t="n"/>
      <c r="T57" s="131" t="n"/>
      <c r="U57" s="131" t="n"/>
      <c r="V57" s="131" t="inlineStr">
        <is>
          <t>Imported snapshot / metadata; regulatory linkage editable in Master</t>
        </is>
      </c>
    </row>
    <row r="58">
      <c r="A58" s="54" t="inlineStr">
        <is>
          <t>EV-MSTR-0054</t>
        </is>
      </c>
      <c r="B58" s="61" t="n"/>
      <c r="C58" s="61" t="n"/>
      <c r="D58" s="61" t="n"/>
      <c r="E58" s="61" t="n"/>
      <c r="F58" s="61" t="n"/>
      <c r="G58" s="61" t="n"/>
      <c r="H58" s="193" t="n"/>
      <c r="I58" s="193" t="n"/>
      <c r="J58" s="61" t="n"/>
      <c r="K58" s="61" t="n"/>
      <c r="L58" s="61" t="n"/>
      <c r="M58" s="61" t="n"/>
      <c r="N58" s="61" t="n"/>
      <c r="O58" s="61" t="n"/>
      <c r="P58" s="131" t="n"/>
      <c r="Q58" s="131" t="n"/>
      <c r="R58" s="131" t="n"/>
      <c r="S58" s="194" t="n"/>
      <c r="T58" s="131" t="n"/>
      <c r="U58" s="131" t="n"/>
      <c r="V58" s="131" t="inlineStr">
        <is>
          <t>Imported snapshot / metadata; regulatory linkage editable in Master</t>
        </is>
      </c>
    </row>
    <row r="59">
      <c r="A59" s="54" t="inlineStr">
        <is>
          <t>EV-MSTR-0055</t>
        </is>
      </c>
      <c r="B59" s="61" t="n"/>
      <c r="C59" s="61" t="n"/>
      <c r="D59" s="61" t="n"/>
      <c r="E59" s="61" t="n"/>
      <c r="F59" s="61" t="n"/>
      <c r="G59" s="61" t="n"/>
      <c r="H59" s="193" t="n"/>
      <c r="I59" s="193" t="n"/>
      <c r="J59" s="61" t="n"/>
      <c r="K59" s="61" t="n"/>
      <c r="L59" s="61" t="n"/>
      <c r="M59" s="61" t="n"/>
      <c r="N59" s="61" t="n"/>
      <c r="O59" s="61" t="n"/>
      <c r="P59" s="131" t="n"/>
      <c r="Q59" s="131" t="n"/>
      <c r="R59" s="131" t="n"/>
      <c r="S59" s="194" t="n"/>
      <c r="T59" s="131" t="n"/>
      <c r="U59" s="131" t="n"/>
      <c r="V59" s="131" t="inlineStr">
        <is>
          <t>Imported snapshot / metadata; regulatory linkage editable in Master</t>
        </is>
      </c>
    </row>
    <row r="60">
      <c r="A60" s="54" t="inlineStr">
        <is>
          <t>EV-MSTR-0056</t>
        </is>
      </c>
      <c r="B60" s="61" t="n"/>
      <c r="C60" s="61" t="n"/>
      <c r="D60" s="61" t="n"/>
      <c r="E60" s="61" t="n"/>
      <c r="F60" s="61" t="n"/>
      <c r="G60" s="61" t="n"/>
      <c r="H60" s="193" t="n"/>
      <c r="I60" s="193" t="n"/>
      <c r="J60" s="61" t="n"/>
      <c r="K60" s="61" t="n"/>
      <c r="L60" s="61" t="n"/>
      <c r="M60" s="61" t="n"/>
      <c r="N60" s="61" t="n"/>
      <c r="O60" s="61" t="n"/>
      <c r="P60" s="131" t="n"/>
      <c r="Q60" s="131" t="n"/>
      <c r="R60" s="131" t="n"/>
      <c r="S60" s="194" t="n"/>
      <c r="T60" s="131" t="n"/>
      <c r="U60" s="131" t="n"/>
      <c r="V60" s="131" t="inlineStr">
        <is>
          <t>Imported snapshot / metadata; regulatory linkage editable in Master</t>
        </is>
      </c>
    </row>
    <row r="61">
      <c r="A61" s="54" t="inlineStr">
        <is>
          <t>EV-MSTR-0057</t>
        </is>
      </c>
      <c r="B61" s="61" t="n"/>
      <c r="C61" s="61" t="n"/>
      <c r="D61" s="61" t="n"/>
      <c r="E61" s="61" t="n"/>
      <c r="F61" s="61" t="n"/>
      <c r="G61" s="61" t="n"/>
      <c r="H61" s="193" t="n"/>
      <c r="I61" s="193" t="n"/>
      <c r="J61" s="61" t="n"/>
      <c r="K61" s="61" t="n"/>
      <c r="L61" s="61" t="n"/>
      <c r="M61" s="61" t="n"/>
      <c r="N61" s="61" t="n"/>
      <c r="O61" s="61" t="n"/>
      <c r="P61" s="131" t="n"/>
      <c r="Q61" s="131" t="n"/>
      <c r="R61" s="131" t="n"/>
      <c r="S61" s="194" t="n"/>
      <c r="T61" s="131" t="n"/>
      <c r="U61" s="131" t="n"/>
      <c r="V61" s="131" t="inlineStr">
        <is>
          <t>Imported snapshot / metadata; regulatory linkage editable in Master</t>
        </is>
      </c>
    </row>
    <row r="62">
      <c r="A62" s="54" t="inlineStr">
        <is>
          <t>EV-MSTR-0058</t>
        </is>
      </c>
      <c r="B62" s="61" t="n"/>
      <c r="C62" s="61" t="n"/>
      <c r="D62" s="61" t="n"/>
      <c r="E62" s="61" t="n"/>
      <c r="F62" s="61" t="n"/>
      <c r="G62" s="61" t="n"/>
      <c r="H62" s="193" t="n"/>
      <c r="I62" s="193" t="n"/>
      <c r="J62" s="61" t="n"/>
      <c r="K62" s="61" t="n"/>
      <c r="L62" s="61" t="n"/>
      <c r="M62" s="61" t="n"/>
      <c r="N62" s="61" t="n"/>
      <c r="O62" s="61" t="n"/>
      <c r="P62" s="131" t="n"/>
      <c r="Q62" s="131" t="n"/>
      <c r="R62" s="131" t="n"/>
      <c r="S62" s="194" t="n"/>
      <c r="T62" s="131" t="n"/>
      <c r="U62" s="131" t="n"/>
      <c r="V62" s="131" t="inlineStr">
        <is>
          <t>Imported snapshot / metadata; regulatory linkage editable in Master</t>
        </is>
      </c>
    </row>
    <row r="63">
      <c r="A63" s="54" t="inlineStr">
        <is>
          <t>EV-MSTR-0059</t>
        </is>
      </c>
      <c r="B63" s="61" t="n"/>
      <c r="C63" s="61" t="n"/>
      <c r="D63" s="61" t="n"/>
      <c r="E63" s="61" t="n"/>
      <c r="F63" s="61" t="n"/>
      <c r="G63" s="61" t="n"/>
      <c r="H63" s="193" t="n"/>
      <c r="I63" s="193" t="n"/>
      <c r="J63" s="61" t="n"/>
      <c r="K63" s="61" t="n"/>
      <c r="L63" s="61" t="n"/>
      <c r="M63" s="61" t="n"/>
      <c r="N63" s="61" t="n"/>
      <c r="O63" s="61" t="n"/>
      <c r="P63" s="131" t="n"/>
      <c r="Q63" s="131" t="n"/>
      <c r="R63" s="131" t="n"/>
      <c r="S63" s="194" t="n"/>
      <c r="T63" s="131" t="n"/>
      <c r="U63" s="131" t="n"/>
      <c r="V63" s="131" t="inlineStr">
        <is>
          <t>Imported snapshot / metadata; regulatory linkage editable in Master</t>
        </is>
      </c>
    </row>
    <row r="64">
      <c r="A64" s="54" t="inlineStr">
        <is>
          <t>EV-MSTR-0060</t>
        </is>
      </c>
      <c r="B64" s="61" t="n"/>
      <c r="C64" s="61" t="n"/>
      <c r="D64" s="61" t="n"/>
      <c r="E64" s="61" t="n"/>
      <c r="F64" s="61" t="n"/>
      <c r="G64" s="61" t="n"/>
      <c r="H64" s="193" t="n"/>
      <c r="I64" s="193" t="n"/>
      <c r="J64" s="61" t="n"/>
      <c r="K64" s="61" t="n"/>
      <c r="L64" s="61" t="n"/>
      <c r="M64" s="61" t="n"/>
      <c r="N64" s="61" t="n"/>
      <c r="O64" s="61" t="n"/>
      <c r="P64" s="131" t="n"/>
      <c r="Q64" s="131" t="n"/>
      <c r="R64" s="131" t="n"/>
      <c r="S64" s="194" t="n"/>
      <c r="T64" s="131" t="n"/>
      <c r="U64" s="131" t="n"/>
      <c r="V64" s="131" t="inlineStr">
        <is>
          <t>Imported snapshot / metadata; regulatory linkage editable in Master</t>
        </is>
      </c>
    </row>
    <row r="65">
      <c r="A65" s="54" t="inlineStr">
        <is>
          <t>EV-MSTR-0061</t>
        </is>
      </c>
      <c r="B65" s="61" t="n"/>
      <c r="C65" s="61" t="n"/>
      <c r="D65" s="61" t="n"/>
      <c r="E65" s="61" t="n"/>
      <c r="F65" s="61" t="n"/>
      <c r="G65" s="61" t="n"/>
      <c r="H65" s="193" t="n"/>
      <c r="I65" s="193" t="n"/>
      <c r="J65" s="61" t="n"/>
      <c r="K65" s="61" t="n"/>
      <c r="L65" s="61" t="n"/>
      <c r="M65" s="61" t="n"/>
      <c r="N65" s="61" t="n"/>
      <c r="O65" s="61" t="n"/>
      <c r="P65" s="131" t="n"/>
      <c r="Q65" s="131" t="n"/>
      <c r="R65" s="131" t="n"/>
      <c r="S65" s="194" t="n"/>
      <c r="T65" s="131" t="n"/>
      <c r="U65" s="131" t="n"/>
      <c r="V65" s="131" t="inlineStr">
        <is>
          <t>Imported snapshot / metadata; regulatory linkage editable in Master</t>
        </is>
      </c>
    </row>
    <row r="66">
      <c r="A66" s="54" t="inlineStr">
        <is>
          <t>EV-MSTR-0062</t>
        </is>
      </c>
      <c r="B66" s="61" t="n"/>
      <c r="C66" s="61" t="n"/>
      <c r="D66" s="61" t="n"/>
      <c r="E66" s="61" t="n"/>
      <c r="F66" s="61" t="n"/>
      <c r="G66" s="61" t="n"/>
      <c r="H66" s="193" t="n"/>
      <c r="I66" s="193" t="n"/>
      <c r="J66" s="61" t="n"/>
      <c r="K66" s="61" t="n"/>
      <c r="L66" s="61" t="n"/>
      <c r="M66" s="61" t="n"/>
      <c r="N66" s="61" t="n"/>
      <c r="O66" s="61" t="n"/>
      <c r="P66" s="131" t="n"/>
      <c r="Q66" s="131" t="n"/>
      <c r="R66" s="131" t="n"/>
      <c r="S66" s="194" t="n"/>
      <c r="T66" s="131" t="n"/>
      <c r="U66" s="131" t="n"/>
      <c r="V66" s="131" t="inlineStr">
        <is>
          <t>Imported snapshot / metadata; regulatory linkage editable in Master</t>
        </is>
      </c>
    </row>
    <row r="67">
      <c r="A67" s="54" t="inlineStr">
        <is>
          <t>EV-MSTR-0063</t>
        </is>
      </c>
      <c r="B67" s="61" t="n"/>
      <c r="C67" s="61" t="n"/>
      <c r="D67" s="61" t="n"/>
      <c r="E67" s="61" t="n"/>
      <c r="F67" s="61" t="n"/>
      <c r="G67" s="61" t="n"/>
      <c r="H67" s="193" t="n"/>
      <c r="I67" s="193" t="n"/>
      <c r="J67" s="61" t="n"/>
      <c r="K67" s="61" t="n"/>
      <c r="L67" s="61" t="n"/>
      <c r="M67" s="61" t="n"/>
      <c r="N67" s="61" t="n"/>
      <c r="O67" s="61" t="n"/>
      <c r="P67" s="131" t="n"/>
      <c r="Q67" s="131" t="n"/>
      <c r="R67" s="131" t="n"/>
      <c r="S67" s="194" t="n"/>
      <c r="T67" s="131" t="n"/>
      <c r="U67" s="131" t="n"/>
      <c r="V67" s="131" t="inlineStr">
        <is>
          <t>Imported snapshot / metadata; regulatory linkage editable in Master</t>
        </is>
      </c>
    </row>
    <row r="68">
      <c r="A68" s="54" t="inlineStr">
        <is>
          <t>EV-MSTR-0064</t>
        </is>
      </c>
      <c r="B68" s="61" t="n"/>
      <c r="C68" s="61" t="n"/>
      <c r="D68" s="61" t="n"/>
      <c r="E68" s="61" t="n"/>
      <c r="F68" s="61" t="n"/>
      <c r="G68" s="61" t="n"/>
      <c r="H68" s="193" t="n"/>
      <c r="I68" s="193" t="n"/>
      <c r="J68" s="61" t="n"/>
      <c r="K68" s="61" t="n"/>
      <c r="L68" s="61" t="n"/>
      <c r="M68" s="61" t="n"/>
      <c r="N68" s="61" t="n"/>
      <c r="O68" s="61" t="n"/>
      <c r="P68" s="131" t="n"/>
      <c r="Q68" s="131" t="n"/>
      <c r="R68" s="131" t="n"/>
      <c r="S68" s="194" t="n"/>
      <c r="T68" s="131" t="n"/>
      <c r="U68" s="131" t="n"/>
      <c r="V68" s="131" t="inlineStr">
        <is>
          <t>Imported snapshot / metadata; regulatory linkage editable in Master</t>
        </is>
      </c>
    </row>
    <row r="69">
      <c r="A69" s="54" t="inlineStr">
        <is>
          <t>EV-MSTR-0065</t>
        </is>
      </c>
      <c r="B69" s="61" t="n"/>
      <c r="C69" s="61" t="n"/>
      <c r="D69" s="61" t="n"/>
      <c r="E69" s="61" t="n"/>
      <c r="F69" s="61" t="n"/>
      <c r="G69" s="61" t="n"/>
      <c r="H69" s="193" t="n"/>
      <c r="I69" s="193" t="n"/>
      <c r="J69" s="61" t="n"/>
      <c r="K69" s="61" t="n"/>
      <c r="L69" s="61" t="n"/>
      <c r="M69" s="61" t="n"/>
      <c r="N69" s="61" t="n"/>
      <c r="O69" s="61" t="n"/>
      <c r="P69" s="131" t="n"/>
      <c r="Q69" s="131" t="n"/>
      <c r="R69" s="131" t="n"/>
      <c r="S69" s="194" t="n"/>
      <c r="T69" s="131" t="n"/>
      <c r="U69" s="131" t="n"/>
      <c r="V69" s="131" t="inlineStr">
        <is>
          <t>Imported snapshot / metadata; regulatory linkage editable in Master</t>
        </is>
      </c>
    </row>
    <row r="70">
      <c r="A70" s="54" t="inlineStr">
        <is>
          <t>EV-MSTR-0066</t>
        </is>
      </c>
      <c r="B70" s="61" t="n"/>
      <c r="C70" s="61" t="n"/>
      <c r="D70" s="61" t="n"/>
      <c r="E70" s="61" t="n"/>
      <c r="F70" s="61" t="n"/>
      <c r="G70" s="61" t="n"/>
      <c r="H70" s="193" t="n"/>
      <c r="I70" s="193" t="n"/>
      <c r="J70" s="61" t="n"/>
      <c r="K70" s="61" t="n"/>
      <c r="L70" s="61" t="n"/>
      <c r="M70" s="61" t="n"/>
      <c r="N70" s="61" t="n"/>
      <c r="O70" s="61" t="n"/>
      <c r="P70" s="131" t="n"/>
      <c r="Q70" s="131" t="n"/>
      <c r="R70" s="131" t="n"/>
      <c r="S70" s="194" t="n"/>
      <c r="T70" s="131" t="n"/>
      <c r="U70" s="131" t="n"/>
      <c r="V70" s="131" t="inlineStr">
        <is>
          <t>Imported snapshot / metadata; regulatory linkage editable in Master</t>
        </is>
      </c>
    </row>
    <row r="71">
      <c r="A71" s="54" t="inlineStr">
        <is>
          <t>EV-MSTR-0067</t>
        </is>
      </c>
      <c r="B71" s="61" t="n"/>
      <c r="C71" s="61" t="n"/>
      <c r="D71" s="61" t="n"/>
      <c r="E71" s="61" t="n"/>
      <c r="F71" s="61" t="n"/>
      <c r="G71" s="61" t="n"/>
      <c r="H71" s="193" t="n"/>
      <c r="I71" s="193" t="n"/>
      <c r="J71" s="61" t="n"/>
      <c r="K71" s="61" t="n"/>
      <c r="L71" s="61" t="n"/>
      <c r="M71" s="61" t="n"/>
      <c r="N71" s="61" t="n"/>
      <c r="O71" s="61" t="n"/>
      <c r="P71" s="131" t="n"/>
      <c r="Q71" s="131" t="n"/>
      <c r="R71" s="131" t="n"/>
      <c r="S71" s="194" t="n"/>
      <c r="T71" s="131" t="n"/>
      <c r="U71" s="131" t="n"/>
      <c r="V71" s="131" t="inlineStr">
        <is>
          <t>Imported snapshot / metadata; regulatory linkage editable in Master</t>
        </is>
      </c>
    </row>
    <row r="72">
      <c r="A72" s="54" t="inlineStr">
        <is>
          <t>EV-MSTR-0068</t>
        </is>
      </c>
      <c r="B72" s="61" t="n"/>
      <c r="C72" s="61" t="n"/>
      <c r="D72" s="61" t="n"/>
      <c r="E72" s="61" t="n"/>
      <c r="F72" s="61" t="n"/>
      <c r="G72" s="61" t="n"/>
      <c r="H72" s="193" t="n"/>
      <c r="I72" s="193" t="n"/>
      <c r="J72" s="61" t="n"/>
      <c r="K72" s="61" t="n"/>
      <c r="L72" s="61" t="n"/>
      <c r="M72" s="61" t="n"/>
      <c r="N72" s="61" t="n"/>
      <c r="O72" s="61" t="n"/>
      <c r="P72" s="131" t="n"/>
      <c r="Q72" s="131" t="n"/>
      <c r="R72" s="131" t="n"/>
      <c r="S72" s="194" t="n"/>
      <c r="T72" s="131" t="n"/>
      <c r="U72" s="131" t="n"/>
      <c r="V72" s="131" t="inlineStr">
        <is>
          <t>Imported snapshot / metadata; regulatory linkage editable in Master</t>
        </is>
      </c>
    </row>
    <row r="73">
      <c r="A73" s="54" t="inlineStr">
        <is>
          <t>EV-MSTR-0069</t>
        </is>
      </c>
      <c r="B73" s="61" t="n"/>
      <c r="C73" s="61" t="n"/>
      <c r="D73" s="61" t="n"/>
      <c r="E73" s="61" t="n"/>
      <c r="F73" s="61" t="n"/>
      <c r="G73" s="61" t="n"/>
      <c r="H73" s="193" t="n"/>
      <c r="I73" s="193" t="n"/>
      <c r="J73" s="61" t="n"/>
      <c r="K73" s="61" t="n"/>
      <c r="L73" s="61" t="n"/>
      <c r="M73" s="61" t="n"/>
      <c r="N73" s="61" t="n"/>
      <c r="O73" s="61" t="n"/>
      <c r="P73" s="131" t="n"/>
      <c r="Q73" s="131" t="n"/>
      <c r="R73" s="131" t="n"/>
      <c r="S73" s="194" t="n"/>
      <c r="T73" s="131" t="n"/>
      <c r="U73" s="131" t="n"/>
      <c r="V73" s="131" t="inlineStr">
        <is>
          <t>Imported snapshot / metadata; regulatory linkage editable in Master</t>
        </is>
      </c>
    </row>
    <row r="74">
      <c r="A74" s="54" t="inlineStr">
        <is>
          <t>EV-MSTR-0070</t>
        </is>
      </c>
      <c r="B74" s="61" t="n"/>
      <c r="C74" s="61" t="n"/>
      <c r="D74" s="61" t="n"/>
      <c r="E74" s="61" t="n"/>
      <c r="F74" s="61" t="n"/>
      <c r="G74" s="61" t="n"/>
      <c r="H74" s="193" t="n"/>
      <c r="I74" s="193" t="n"/>
      <c r="J74" s="61" t="n"/>
      <c r="K74" s="61" t="n"/>
      <c r="L74" s="61" t="n"/>
      <c r="M74" s="61" t="n"/>
      <c r="N74" s="61" t="n"/>
      <c r="O74" s="61" t="n"/>
      <c r="P74" s="131" t="n"/>
      <c r="Q74" s="131" t="n"/>
      <c r="R74" s="131" t="n"/>
      <c r="S74" s="194" t="n"/>
      <c r="T74" s="131" t="n"/>
      <c r="U74" s="131" t="n"/>
      <c r="V74" s="131" t="inlineStr">
        <is>
          <t>Imported snapshot / metadata; regulatory linkage editable in Master</t>
        </is>
      </c>
    </row>
    <row r="75">
      <c r="A75" s="54" t="inlineStr">
        <is>
          <t>EV-MSTR-0071</t>
        </is>
      </c>
      <c r="B75" s="61" t="n"/>
      <c r="C75" s="61" t="n"/>
      <c r="D75" s="61" t="n"/>
      <c r="E75" s="61" t="n"/>
      <c r="F75" s="61" t="n"/>
      <c r="G75" s="61" t="n"/>
      <c r="H75" s="193" t="n"/>
      <c r="I75" s="193" t="n"/>
      <c r="J75" s="61" t="n"/>
      <c r="K75" s="61" t="n"/>
      <c r="L75" s="61" t="n"/>
      <c r="M75" s="61" t="n"/>
      <c r="N75" s="61" t="n"/>
      <c r="O75" s="61" t="n"/>
      <c r="P75" s="131" t="n"/>
      <c r="Q75" s="131" t="n"/>
      <c r="R75" s="131" t="n"/>
      <c r="S75" s="194" t="n"/>
      <c r="T75" s="131" t="n"/>
      <c r="U75" s="131" t="n"/>
      <c r="V75" s="131" t="inlineStr">
        <is>
          <t>Imported snapshot / metadata; regulatory linkage editable in Master</t>
        </is>
      </c>
    </row>
    <row r="76">
      <c r="A76" s="54" t="inlineStr">
        <is>
          <t>EV-MSTR-0072</t>
        </is>
      </c>
      <c r="B76" s="61" t="n"/>
      <c r="C76" s="61" t="n"/>
      <c r="D76" s="61" t="n"/>
      <c r="E76" s="61" t="n"/>
      <c r="F76" s="61" t="n"/>
      <c r="G76" s="61" t="n"/>
      <c r="H76" s="193" t="n"/>
      <c r="I76" s="193" t="n"/>
      <c r="J76" s="61" t="n"/>
      <c r="K76" s="61" t="n"/>
      <c r="L76" s="61" t="n"/>
      <c r="M76" s="61" t="n"/>
      <c r="N76" s="61" t="n"/>
      <c r="O76" s="61" t="n"/>
      <c r="P76" s="131" t="n"/>
      <c r="Q76" s="131" t="n"/>
      <c r="R76" s="131" t="n"/>
      <c r="S76" s="194" t="n"/>
      <c r="T76" s="131" t="n"/>
      <c r="U76" s="131" t="n"/>
      <c r="V76" s="131" t="inlineStr">
        <is>
          <t>Imported snapshot / metadata; regulatory linkage editable in Master</t>
        </is>
      </c>
    </row>
    <row r="77">
      <c r="A77" s="54" t="inlineStr">
        <is>
          <t>EV-MSTR-0073</t>
        </is>
      </c>
      <c r="B77" s="61" t="n"/>
      <c r="C77" s="61" t="n"/>
      <c r="D77" s="61" t="n"/>
      <c r="E77" s="61" t="n"/>
      <c r="F77" s="61" t="n"/>
      <c r="G77" s="61" t="n"/>
      <c r="H77" s="193" t="n"/>
      <c r="I77" s="193" t="n"/>
      <c r="J77" s="61" t="n"/>
      <c r="K77" s="61" t="n"/>
      <c r="L77" s="61" t="n"/>
      <c r="M77" s="61" t="n"/>
      <c r="N77" s="61" t="n"/>
      <c r="O77" s="61" t="n"/>
      <c r="P77" s="131" t="n"/>
      <c r="Q77" s="131" t="n"/>
      <c r="R77" s="131" t="n"/>
      <c r="S77" s="194" t="n"/>
      <c r="T77" s="131" t="n"/>
      <c r="U77" s="131" t="n"/>
      <c r="V77" s="131" t="inlineStr">
        <is>
          <t>Imported snapshot / metadata; regulatory linkage editable in Master</t>
        </is>
      </c>
    </row>
    <row r="78">
      <c r="A78" s="54" t="inlineStr">
        <is>
          <t>EV-MSTR-0074</t>
        </is>
      </c>
      <c r="B78" s="61" t="n"/>
      <c r="C78" s="61" t="n"/>
      <c r="D78" s="61" t="n"/>
      <c r="E78" s="61" t="n"/>
      <c r="F78" s="61" t="n"/>
      <c r="G78" s="61" t="n"/>
      <c r="H78" s="193" t="n"/>
      <c r="I78" s="193" t="n"/>
      <c r="J78" s="61" t="n"/>
      <c r="K78" s="61" t="n"/>
      <c r="L78" s="61" t="n"/>
      <c r="M78" s="61" t="n"/>
      <c r="N78" s="61" t="n"/>
      <c r="O78" s="61" t="n"/>
      <c r="P78" s="131" t="n"/>
      <c r="Q78" s="131" t="n"/>
      <c r="R78" s="131" t="n"/>
      <c r="S78" s="194" t="n"/>
      <c r="T78" s="131" t="n"/>
      <c r="U78" s="131" t="n"/>
      <c r="V78" s="131" t="inlineStr">
        <is>
          <t>Imported snapshot / metadata; regulatory linkage editable in Master</t>
        </is>
      </c>
    </row>
    <row r="79">
      <c r="A79" s="54" t="inlineStr">
        <is>
          <t>EV-MSTR-0075</t>
        </is>
      </c>
      <c r="B79" s="61" t="n"/>
      <c r="C79" s="61" t="n"/>
      <c r="D79" s="61" t="n"/>
      <c r="E79" s="61" t="n"/>
      <c r="F79" s="61" t="n"/>
      <c r="G79" s="61" t="n"/>
      <c r="H79" s="193" t="n"/>
      <c r="I79" s="193" t="n"/>
      <c r="J79" s="61" t="n"/>
      <c r="K79" s="61" t="n"/>
      <c r="L79" s="61" t="n"/>
      <c r="M79" s="61" t="n"/>
      <c r="N79" s="61" t="n"/>
      <c r="O79" s="61" t="n"/>
      <c r="P79" s="131" t="n"/>
      <c r="Q79" s="131" t="n"/>
      <c r="R79" s="131" t="n"/>
      <c r="S79" s="194" t="n"/>
      <c r="T79" s="131" t="n"/>
      <c r="U79" s="131" t="n"/>
      <c r="V79" s="131" t="inlineStr">
        <is>
          <t>Imported snapshot / metadata; regulatory linkage editable in Master</t>
        </is>
      </c>
    </row>
    <row r="80">
      <c r="A80" s="54" t="inlineStr">
        <is>
          <t>EV-MSTR-0076</t>
        </is>
      </c>
      <c r="B80" s="61" t="n"/>
      <c r="C80" s="61" t="n"/>
      <c r="D80" s="61" t="n"/>
      <c r="E80" s="61" t="n"/>
      <c r="F80" s="61" t="n"/>
      <c r="G80" s="61" t="n"/>
      <c r="H80" s="193" t="n"/>
      <c r="I80" s="193" t="n"/>
      <c r="J80" s="61" t="n"/>
      <c r="K80" s="61" t="n"/>
      <c r="L80" s="61" t="n"/>
      <c r="M80" s="61" t="n"/>
      <c r="N80" s="61" t="n"/>
      <c r="O80" s="61" t="n"/>
      <c r="P80" s="131" t="n"/>
      <c r="Q80" s="131" t="n"/>
      <c r="R80" s="131" t="n"/>
      <c r="S80" s="194" t="n"/>
      <c r="T80" s="131" t="n"/>
      <c r="U80" s="131" t="n"/>
      <c r="V80" s="131" t="inlineStr">
        <is>
          <t>Imported snapshot / metadata; regulatory linkage editable in Master</t>
        </is>
      </c>
    </row>
    <row r="81">
      <c r="A81" s="54" t="inlineStr">
        <is>
          <t>EV-MSTR-0077</t>
        </is>
      </c>
      <c r="B81" s="61" t="n"/>
      <c r="C81" s="61" t="n"/>
      <c r="D81" s="61" t="n"/>
      <c r="E81" s="61" t="n"/>
      <c r="F81" s="61" t="n"/>
      <c r="G81" s="61" t="n"/>
      <c r="H81" s="193" t="n"/>
      <c r="I81" s="193" t="n"/>
      <c r="J81" s="61" t="n"/>
      <c r="K81" s="61" t="n"/>
      <c r="L81" s="61" t="n"/>
      <c r="M81" s="61" t="n"/>
      <c r="N81" s="61" t="n"/>
      <c r="O81" s="61" t="n"/>
      <c r="P81" s="131" t="n"/>
      <c r="Q81" s="131" t="n"/>
      <c r="R81" s="131" t="n"/>
      <c r="S81" s="194" t="n"/>
      <c r="T81" s="131" t="n"/>
      <c r="U81" s="131" t="n"/>
      <c r="V81" s="131" t="inlineStr">
        <is>
          <t>Imported snapshot / metadata; regulatory linkage editable in Master</t>
        </is>
      </c>
    </row>
    <row r="82">
      <c r="A82" s="54" t="inlineStr">
        <is>
          <t>EV-MSTR-0078</t>
        </is>
      </c>
      <c r="B82" s="61" t="n"/>
      <c r="C82" s="61" t="n"/>
      <c r="D82" s="61" t="n"/>
      <c r="E82" s="61" t="n"/>
      <c r="F82" s="61" t="n"/>
      <c r="G82" s="61" t="n"/>
      <c r="H82" s="193" t="n"/>
      <c r="I82" s="193" t="n"/>
      <c r="J82" s="61" t="n"/>
      <c r="K82" s="61" t="n"/>
      <c r="L82" s="61" t="n"/>
      <c r="M82" s="61" t="n"/>
      <c r="N82" s="61" t="n"/>
      <c r="O82" s="61" t="n"/>
      <c r="P82" s="131" t="n"/>
      <c r="Q82" s="131" t="n"/>
      <c r="R82" s="131" t="n"/>
      <c r="S82" s="194" t="n"/>
      <c r="T82" s="131" t="n"/>
      <c r="U82" s="131" t="n"/>
      <c r="V82" s="131" t="inlineStr">
        <is>
          <t>Imported snapshot / metadata; regulatory linkage editable in Master</t>
        </is>
      </c>
    </row>
    <row r="83">
      <c r="A83" s="54" t="inlineStr">
        <is>
          <t>EV-MSTR-0079</t>
        </is>
      </c>
      <c r="B83" s="61" t="n"/>
      <c r="C83" s="61" t="n"/>
      <c r="D83" s="61" t="n"/>
      <c r="E83" s="61" t="n"/>
      <c r="F83" s="61" t="n"/>
      <c r="G83" s="61" t="n"/>
      <c r="H83" s="193" t="n"/>
      <c r="I83" s="193" t="n"/>
      <c r="J83" s="61" t="n"/>
      <c r="K83" s="61" t="n"/>
      <c r="L83" s="61" t="n"/>
      <c r="M83" s="61" t="n"/>
      <c r="N83" s="61" t="n"/>
      <c r="O83" s="61" t="n"/>
      <c r="P83" s="131" t="n"/>
      <c r="Q83" s="131" t="n"/>
      <c r="R83" s="131" t="n"/>
      <c r="S83" s="194" t="n"/>
      <c r="T83" s="131" t="n"/>
      <c r="U83" s="131" t="n"/>
      <c r="V83" s="131" t="inlineStr">
        <is>
          <t>Imported snapshot / metadata; regulatory linkage editable in Master</t>
        </is>
      </c>
    </row>
    <row r="84">
      <c r="A84" s="54" t="inlineStr">
        <is>
          <t>EV-MSTR-0080</t>
        </is>
      </c>
      <c r="B84" s="61" t="n"/>
      <c r="C84" s="61" t="n"/>
      <c r="D84" s="61" t="n"/>
      <c r="E84" s="61" t="n"/>
      <c r="F84" s="61" t="n"/>
      <c r="G84" s="61" t="n"/>
      <c r="H84" s="193" t="n"/>
      <c r="I84" s="193" t="n"/>
      <c r="J84" s="61" t="n"/>
      <c r="K84" s="61" t="n"/>
      <c r="L84" s="61" t="n"/>
      <c r="M84" s="61" t="n"/>
      <c r="N84" s="61" t="n"/>
      <c r="O84" s="61" t="n"/>
      <c r="P84" s="131" t="n"/>
      <c r="Q84" s="131" t="n"/>
      <c r="R84" s="131" t="n"/>
      <c r="S84" s="194" t="n"/>
      <c r="T84" s="131" t="n"/>
      <c r="U84" s="131" t="n"/>
      <c r="V84" s="131" t="inlineStr">
        <is>
          <t>Imported snapshot / metadata; regulatory linkage editable in Master</t>
        </is>
      </c>
    </row>
    <row r="85">
      <c r="A85" s="54" t="inlineStr">
        <is>
          <t>EV-MSTR-0081</t>
        </is>
      </c>
      <c r="B85" s="61" t="n"/>
      <c r="C85" s="61" t="n"/>
      <c r="D85" s="61" t="n"/>
      <c r="E85" s="61" t="n"/>
      <c r="F85" s="61" t="n"/>
      <c r="G85" s="61" t="n"/>
      <c r="H85" s="193" t="n"/>
      <c r="I85" s="193" t="n"/>
      <c r="J85" s="61" t="n"/>
      <c r="K85" s="61" t="n"/>
      <c r="L85" s="61" t="n"/>
      <c r="M85" s="61" t="n"/>
      <c r="N85" s="61" t="n"/>
      <c r="O85" s="61" t="n"/>
      <c r="P85" s="131" t="n"/>
      <c r="Q85" s="131" t="n"/>
      <c r="R85" s="131" t="n"/>
      <c r="S85" s="194" t="n"/>
      <c r="T85" s="131" t="n"/>
      <c r="U85" s="131" t="n"/>
      <c r="V85" s="131" t="inlineStr">
        <is>
          <t>Imported snapshot / metadata; regulatory linkage editable in Master</t>
        </is>
      </c>
    </row>
    <row r="86">
      <c r="A86" s="54" t="inlineStr">
        <is>
          <t>EV-MSTR-0082</t>
        </is>
      </c>
      <c r="B86" s="61" t="n"/>
      <c r="C86" s="61" t="n"/>
      <c r="D86" s="61" t="n"/>
      <c r="E86" s="61" t="n"/>
      <c r="F86" s="61" t="n"/>
      <c r="G86" s="61" t="n"/>
      <c r="H86" s="193" t="n"/>
      <c r="I86" s="193" t="n"/>
      <c r="J86" s="61" t="n"/>
      <c r="K86" s="61" t="n"/>
      <c r="L86" s="61" t="n"/>
      <c r="M86" s="61" t="n"/>
      <c r="N86" s="61" t="n"/>
      <c r="O86" s="61" t="n"/>
      <c r="P86" s="131" t="n"/>
      <c r="Q86" s="131" t="n"/>
      <c r="R86" s="131" t="n"/>
      <c r="S86" s="194" t="n"/>
      <c r="T86" s="131" t="n"/>
      <c r="U86" s="131" t="n"/>
      <c r="V86" s="131" t="inlineStr">
        <is>
          <t>Imported snapshot / metadata; regulatory linkage editable in Master</t>
        </is>
      </c>
    </row>
    <row r="87">
      <c r="A87" s="54" t="inlineStr">
        <is>
          <t>EV-MSTR-0083</t>
        </is>
      </c>
      <c r="B87" s="61" t="n"/>
      <c r="C87" s="61" t="n"/>
      <c r="D87" s="61" t="n"/>
      <c r="E87" s="61" t="n"/>
      <c r="F87" s="61" t="n"/>
      <c r="G87" s="61" t="n"/>
      <c r="H87" s="193" t="n"/>
      <c r="I87" s="193" t="n"/>
      <c r="J87" s="61" t="n"/>
      <c r="K87" s="61" t="n"/>
      <c r="L87" s="61" t="n"/>
      <c r="M87" s="61" t="n"/>
      <c r="N87" s="61" t="n"/>
      <c r="O87" s="61" t="n"/>
      <c r="P87" s="131" t="n"/>
      <c r="Q87" s="131" t="n"/>
      <c r="R87" s="131" t="n"/>
      <c r="S87" s="194" t="n"/>
      <c r="T87" s="131" t="n"/>
      <c r="U87" s="131" t="n"/>
      <c r="V87" s="131" t="inlineStr">
        <is>
          <t>Imported snapshot / metadata; regulatory linkage editable in Master</t>
        </is>
      </c>
    </row>
    <row r="88">
      <c r="A88" s="54" t="inlineStr">
        <is>
          <t>EV-MSTR-0084</t>
        </is>
      </c>
      <c r="B88" s="61" t="n"/>
      <c r="C88" s="61" t="n"/>
      <c r="D88" s="61" t="n"/>
      <c r="E88" s="61" t="n"/>
      <c r="F88" s="61" t="n"/>
      <c r="G88" s="61" t="n"/>
      <c r="H88" s="193" t="n"/>
      <c r="I88" s="193" t="n"/>
      <c r="J88" s="61" t="n"/>
      <c r="K88" s="61" t="n"/>
      <c r="L88" s="61" t="n"/>
      <c r="M88" s="61" t="n"/>
      <c r="N88" s="61" t="n"/>
      <c r="O88" s="61" t="n"/>
      <c r="P88" s="131" t="n"/>
      <c r="Q88" s="131" t="n"/>
      <c r="R88" s="131" t="n"/>
      <c r="S88" s="194" t="n"/>
      <c r="T88" s="131" t="n"/>
      <c r="U88" s="131" t="n"/>
      <c r="V88" s="131" t="inlineStr">
        <is>
          <t>Imported snapshot / metadata; regulatory linkage editable in Master</t>
        </is>
      </c>
    </row>
    <row r="89">
      <c r="A89" s="54" t="inlineStr">
        <is>
          <t>EV-MSTR-0085</t>
        </is>
      </c>
      <c r="B89" s="61" t="n"/>
      <c r="C89" s="61" t="n"/>
      <c r="D89" s="61" t="n"/>
      <c r="E89" s="61" t="n"/>
      <c r="F89" s="61" t="n"/>
      <c r="G89" s="61" t="n"/>
      <c r="H89" s="193" t="n"/>
      <c r="I89" s="193" t="n"/>
      <c r="J89" s="61" t="n"/>
      <c r="K89" s="61" t="n"/>
      <c r="L89" s="61" t="n"/>
      <c r="M89" s="61" t="n"/>
      <c r="N89" s="61" t="n"/>
      <c r="O89" s="61" t="n"/>
      <c r="P89" s="131" t="n"/>
      <c r="Q89" s="131" t="n"/>
      <c r="R89" s="131" t="n"/>
      <c r="S89" s="194" t="n"/>
      <c r="T89" s="131" t="n"/>
      <c r="U89" s="131" t="n"/>
      <c r="V89" s="131" t="inlineStr">
        <is>
          <t>Imported snapshot / metadata; regulatory linkage editable in Master</t>
        </is>
      </c>
    </row>
    <row r="90">
      <c r="A90" s="54" t="inlineStr">
        <is>
          <t>EV-MSTR-0086</t>
        </is>
      </c>
      <c r="B90" s="61" t="n"/>
      <c r="C90" s="61" t="n"/>
      <c r="D90" s="61" t="n"/>
      <c r="E90" s="61" t="n"/>
      <c r="F90" s="61" t="n"/>
      <c r="G90" s="61" t="n"/>
      <c r="H90" s="193" t="n"/>
      <c r="I90" s="193" t="n"/>
      <c r="J90" s="61" t="n"/>
      <c r="K90" s="61" t="n"/>
      <c r="L90" s="61" t="n"/>
      <c r="M90" s="61" t="n"/>
      <c r="N90" s="61" t="n"/>
      <c r="O90" s="61" t="n"/>
      <c r="P90" s="131" t="n"/>
      <c r="Q90" s="131" t="n"/>
      <c r="R90" s="131" t="n"/>
      <c r="S90" s="194" t="n"/>
      <c r="T90" s="131" t="n"/>
      <c r="U90" s="131" t="n"/>
      <c r="V90" s="131" t="inlineStr">
        <is>
          <t>Imported snapshot / metadata; regulatory linkage editable in Master</t>
        </is>
      </c>
    </row>
    <row r="91">
      <c r="A91" s="54" t="inlineStr">
        <is>
          <t>EV-MSTR-0087</t>
        </is>
      </c>
      <c r="B91" s="61" t="n"/>
      <c r="C91" s="61" t="n"/>
      <c r="D91" s="61" t="n"/>
      <c r="E91" s="61" t="n"/>
      <c r="F91" s="61" t="n"/>
      <c r="G91" s="61" t="n"/>
      <c r="H91" s="193" t="n"/>
      <c r="I91" s="193" t="n"/>
      <c r="J91" s="61" t="n"/>
      <c r="K91" s="61" t="n"/>
      <c r="L91" s="61" t="n"/>
      <c r="M91" s="61" t="n"/>
      <c r="N91" s="61" t="n"/>
      <c r="O91" s="61" t="n"/>
      <c r="P91" s="131" t="n"/>
      <c r="Q91" s="131" t="n"/>
      <c r="R91" s="131" t="n"/>
      <c r="S91" s="194" t="n"/>
      <c r="T91" s="131" t="n"/>
      <c r="U91" s="131" t="n"/>
      <c r="V91" s="131" t="inlineStr">
        <is>
          <t>Imported snapshot / metadata; regulatory linkage editable in Master</t>
        </is>
      </c>
    </row>
    <row r="92">
      <c r="A92" s="54" t="inlineStr">
        <is>
          <t>EV-MSTR-0088</t>
        </is>
      </c>
      <c r="B92" s="61" t="n"/>
      <c r="C92" s="61" t="n"/>
      <c r="D92" s="61" t="n"/>
      <c r="E92" s="61" t="n"/>
      <c r="F92" s="61" t="n"/>
      <c r="G92" s="61" t="n"/>
      <c r="H92" s="193" t="n"/>
      <c r="I92" s="193" t="n"/>
      <c r="J92" s="61" t="n"/>
      <c r="K92" s="61" t="n"/>
      <c r="L92" s="61" t="n"/>
      <c r="M92" s="61" t="n"/>
      <c r="N92" s="61" t="n"/>
      <c r="O92" s="61" t="n"/>
      <c r="P92" s="131" t="n"/>
      <c r="Q92" s="131" t="n"/>
      <c r="R92" s="131" t="n"/>
      <c r="S92" s="194" t="n"/>
      <c r="T92" s="131" t="n"/>
      <c r="U92" s="131" t="n"/>
      <c r="V92" s="131" t="inlineStr">
        <is>
          <t>Imported snapshot / metadata; regulatory linkage editable in Master</t>
        </is>
      </c>
    </row>
    <row r="93">
      <c r="A93" s="54" t="inlineStr">
        <is>
          <t>EV-MSTR-0089</t>
        </is>
      </c>
      <c r="B93" s="61" t="n"/>
      <c r="C93" s="61" t="n"/>
      <c r="D93" s="61" t="n"/>
      <c r="E93" s="61" t="n"/>
      <c r="F93" s="61" t="n"/>
      <c r="G93" s="61" t="n"/>
      <c r="H93" s="193" t="n"/>
      <c r="I93" s="193" t="n"/>
      <c r="J93" s="61" t="n"/>
      <c r="K93" s="61" t="n"/>
      <c r="L93" s="61" t="n"/>
      <c r="M93" s="61" t="n"/>
      <c r="N93" s="61" t="n"/>
      <c r="O93" s="61" t="n"/>
      <c r="P93" s="131" t="n"/>
      <c r="Q93" s="131" t="n"/>
      <c r="R93" s="131" t="n"/>
      <c r="S93" s="194" t="n"/>
      <c r="T93" s="131" t="n"/>
      <c r="U93" s="131" t="n"/>
      <c r="V93" s="131" t="inlineStr">
        <is>
          <t>Imported snapshot / metadata; regulatory linkage editable in Master</t>
        </is>
      </c>
    </row>
    <row r="94">
      <c r="A94" s="54" t="inlineStr">
        <is>
          <t>EV-MSTR-0090</t>
        </is>
      </c>
      <c r="B94" s="61" t="n"/>
      <c r="C94" s="61" t="n"/>
      <c r="D94" s="61" t="n"/>
      <c r="E94" s="61" t="n"/>
      <c r="F94" s="61" t="n"/>
      <c r="G94" s="61" t="n"/>
      <c r="H94" s="193" t="n"/>
      <c r="I94" s="193" t="n"/>
      <c r="J94" s="61" t="n"/>
      <c r="K94" s="61" t="n"/>
      <c r="L94" s="61" t="n"/>
      <c r="M94" s="61" t="n"/>
      <c r="N94" s="61" t="n"/>
      <c r="O94" s="61" t="n"/>
      <c r="P94" s="131" t="n"/>
      <c r="Q94" s="131" t="n"/>
      <c r="R94" s="131" t="n"/>
      <c r="S94" s="194" t="n"/>
      <c r="T94" s="131" t="n"/>
      <c r="U94" s="131" t="n"/>
      <c r="V94" s="131" t="inlineStr">
        <is>
          <t>Imported snapshot / metadata; regulatory linkage editable in Master</t>
        </is>
      </c>
    </row>
    <row r="95">
      <c r="A95" s="54" t="inlineStr">
        <is>
          <t>EV-MSTR-0091</t>
        </is>
      </c>
      <c r="B95" s="61" t="n"/>
      <c r="C95" s="61" t="n"/>
      <c r="D95" s="61" t="n"/>
      <c r="E95" s="61" t="n"/>
      <c r="F95" s="61" t="n"/>
      <c r="G95" s="61" t="n"/>
      <c r="H95" s="193" t="n"/>
      <c r="I95" s="193" t="n"/>
      <c r="J95" s="61" t="n"/>
      <c r="K95" s="61" t="n"/>
      <c r="L95" s="61" t="n"/>
      <c r="M95" s="61" t="n"/>
      <c r="N95" s="61" t="n"/>
      <c r="O95" s="61" t="n"/>
      <c r="P95" s="131" t="n"/>
      <c r="Q95" s="131" t="n"/>
      <c r="R95" s="131" t="n"/>
      <c r="S95" s="194" t="n"/>
      <c r="T95" s="131" t="n"/>
      <c r="U95" s="131" t="n"/>
      <c r="V95" s="131" t="inlineStr">
        <is>
          <t>Imported snapshot / metadata; regulatory linkage editable in Master</t>
        </is>
      </c>
    </row>
    <row r="96">
      <c r="A96" s="54" t="inlineStr">
        <is>
          <t>EV-MSTR-0092</t>
        </is>
      </c>
      <c r="B96" s="61" t="n"/>
      <c r="C96" s="61" t="n"/>
      <c r="D96" s="61" t="n"/>
      <c r="E96" s="61" t="n"/>
      <c r="F96" s="61" t="n"/>
      <c r="G96" s="61" t="n"/>
      <c r="H96" s="193" t="n"/>
      <c r="I96" s="193" t="n"/>
      <c r="J96" s="61" t="n"/>
      <c r="K96" s="61" t="n"/>
      <c r="L96" s="61" t="n"/>
      <c r="M96" s="61" t="n"/>
      <c r="N96" s="61" t="n"/>
      <c r="O96" s="61" t="n"/>
      <c r="P96" s="131" t="n"/>
      <c r="Q96" s="131" t="n"/>
      <c r="R96" s="131" t="n"/>
      <c r="S96" s="194" t="n"/>
      <c r="T96" s="131" t="n"/>
      <c r="U96" s="131" t="n"/>
      <c r="V96" s="131" t="inlineStr">
        <is>
          <t>Imported snapshot / metadata; regulatory linkage editable in Master</t>
        </is>
      </c>
    </row>
    <row r="97">
      <c r="A97" s="54" t="inlineStr">
        <is>
          <t>EV-MSTR-0093</t>
        </is>
      </c>
      <c r="B97" s="61" t="n"/>
      <c r="C97" s="61" t="n"/>
      <c r="D97" s="61" t="n"/>
      <c r="E97" s="61" t="n"/>
      <c r="F97" s="61" t="n"/>
      <c r="G97" s="61" t="n"/>
      <c r="H97" s="193" t="n"/>
      <c r="I97" s="193" t="n"/>
      <c r="J97" s="61" t="n"/>
      <c r="K97" s="61" t="n"/>
      <c r="L97" s="61" t="n"/>
      <c r="M97" s="61" t="n"/>
      <c r="N97" s="61" t="n"/>
      <c r="O97" s="61" t="n"/>
      <c r="P97" s="131" t="n"/>
      <c r="Q97" s="131" t="n"/>
      <c r="R97" s="131" t="n"/>
      <c r="S97" s="194" t="n"/>
      <c r="T97" s="131" t="n"/>
      <c r="U97" s="131" t="n"/>
      <c r="V97" s="131" t="inlineStr">
        <is>
          <t>Imported snapshot / metadata; regulatory linkage editable in Master</t>
        </is>
      </c>
    </row>
    <row r="98">
      <c r="A98" s="54" t="inlineStr">
        <is>
          <t>EV-MSTR-0094</t>
        </is>
      </c>
      <c r="B98" s="61" t="n"/>
      <c r="C98" s="61" t="n"/>
      <c r="D98" s="61" t="n"/>
      <c r="E98" s="61" t="n"/>
      <c r="F98" s="61" t="n"/>
      <c r="G98" s="61" t="n"/>
      <c r="H98" s="193" t="n"/>
      <c r="I98" s="193" t="n"/>
      <c r="J98" s="61" t="n"/>
      <c r="K98" s="61" t="n"/>
      <c r="L98" s="61" t="n"/>
      <c r="M98" s="61" t="n"/>
      <c r="N98" s="61" t="n"/>
      <c r="O98" s="61" t="n"/>
      <c r="P98" s="131" t="n"/>
      <c r="Q98" s="131" t="n"/>
      <c r="R98" s="131" t="n"/>
      <c r="S98" s="194" t="n"/>
      <c r="T98" s="131" t="n"/>
      <c r="U98" s="131" t="n"/>
      <c r="V98" s="131" t="inlineStr">
        <is>
          <t>Imported snapshot / metadata; regulatory linkage editable in Master</t>
        </is>
      </c>
    </row>
    <row r="99">
      <c r="A99" s="54" t="inlineStr">
        <is>
          <t>EV-MSTR-0095</t>
        </is>
      </c>
      <c r="B99" s="61" t="n"/>
      <c r="C99" s="61" t="n"/>
      <c r="D99" s="61" t="n"/>
      <c r="E99" s="61" t="n"/>
      <c r="F99" s="61" t="n"/>
      <c r="G99" s="61" t="n"/>
      <c r="H99" s="193" t="n"/>
      <c r="I99" s="193" t="n"/>
      <c r="J99" s="61" t="n"/>
      <c r="K99" s="61" t="n"/>
      <c r="L99" s="61" t="n"/>
      <c r="M99" s="61" t="n"/>
      <c r="N99" s="61" t="n"/>
      <c r="O99" s="61" t="n"/>
      <c r="P99" s="131" t="n"/>
      <c r="Q99" s="131" t="n"/>
      <c r="R99" s="131" t="n"/>
      <c r="S99" s="194" t="n"/>
      <c r="T99" s="131" t="n"/>
      <c r="U99" s="131" t="n"/>
      <c r="V99" s="131" t="inlineStr">
        <is>
          <t>Imported snapshot / metadata; regulatory linkage editable in Master</t>
        </is>
      </c>
    </row>
    <row r="100">
      <c r="A100" s="54" t="inlineStr">
        <is>
          <t>EV-MSTR-0096</t>
        </is>
      </c>
      <c r="B100" s="61" t="n"/>
      <c r="C100" s="61" t="n"/>
      <c r="D100" s="61" t="n"/>
      <c r="E100" s="61" t="n"/>
      <c r="F100" s="61" t="n"/>
      <c r="G100" s="61" t="n"/>
      <c r="H100" s="193" t="n"/>
      <c r="I100" s="193" t="n"/>
      <c r="J100" s="61" t="n"/>
      <c r="K100" s="61" t="n"/>
      <c r="L100" s="61" t="n"/>
      <c r="M100" s="61" t="n"/>
      <c r="N100" s="61" t="n"/>
      <c r="O100" s="61" t="n"/>
      <c r="P100" s="131" t="n"/>
      <c r="Q100" s="131" t="n"/>
      <c r="R100" s="131" t="n"/>
      <c r="S100" s="194" t="n"/>
      <c r="T100" s="131" t="n"/>
      <c r="U100" s="131" t="n"/>
      <c r="V100" s="131" t="inlineStr">
        <is>
          <t>Imported snapshot / metadata; regulatory linkage editable in Master</t>
        </is>
      </c>
    </row>
    <row r="101">
      <c r="A101" s="54" t="inlineStr">
        <is>
          <t>EV-MSTR-0097</t>
        </is>
      </c>
      <c r="B101" s="61" t="n"/>
      <c r="C101" s="61" t="n"/>
      <c r="D101" s="61" t="n"/>
      <c r="E101" s="61" t="n"/>
      <c r="F101" s="61" t="n"/>
      <c r="G101" s="61" t="n"/>
      <c r="H101" s="193" t="n"/>
      <c r="I101" s="193" t="n"/>
      <c r="J101" s="61" t="n"/>
      <c r="K101" s="61" t="n"/>
      <c r="L101" s="61" t="n"/>
      <c r="M101" s="61" t="n"/>
      <c r="N101" s="61" t="n"/>
      <c r="O101" s="61" t="n"/>
      <c r="P101" s="131" t="n"/>
      <c r="Q101" s="131" t="n"/>
      <c r="R101" s="131" t="n"/>
      <c r="S101" s="194" t="n"/>
      <c r="T101" s="131" t="n"/>
      <c r="U101" s="131" t="n"/>
      <c r="V101" s="131" t="inlineStr">
        <is>
          <t>Imported snapshot / metadata; regulatory linkage editable in Master</t>
        </is>
      </c>
    </row>
    <row r="102">
      <c r="A102" s="54" t="inlineStr">
        <is>
          <t>EV-MSTR-0098</t>
        </is>
      </c>
      <c r="B102" s="61" t="n"/>
      <c r="C102" s="61" t="n"/>
      <c r="D102" s="61" t="n"/>
      <c r="E102" s="61" t="n"/>
      <c r="F102" s="61" t="n"/>
      <c r="G102" s="61" t="n"/>
      <c r="H102" s="193" t="n"/>
      <c r="I102" s="193" t="n"/>
      <c r="J102" s="61" t="n"/>
      <c r="K102" s="61" t="n"/>
      <c r="L102" s="61" t="n"/>
      <c r="M102" s="61" t="n"/>
      <c r="N102" s="61" t="n"/>
      <c r="O102" s="61" t="n"/>
      <c r="P102" s="131" t="n"/>
      <c r="Q102" s="131" t="n"/>
      <c r="R102" s="131" t="n"/>
      <c r="S102" s="194" t="n"/>
      <c r="T102" s="131" t="n"/>
      <c r="U102" s="131" t="n"/>
      <c r="V102" s="131" t="inlineStr">
        <is>
          <t>Imported snapshot / metadata; regulatory linkage editable in Master</t>
        </is>
      </c>
    </row>
    <row r="103">
      <c r="A103" s="54" t="inlineStr">
        <is>
          <t>EV-MSTR-0099</t>
        </is>
      </c>
      <c r="B103" s="61" t="n"/>
      <c r="C103" s="61" t="n"/>
      <c r="D103" s="61" t="n"/>
      <c r="E103" s="61" t="n"/>
      <c r="F103" s="61" t="n"/>
      <c r="G103" s="61" t="n"/>
      <c r="H103" s="193" t="n"/>
      <c r="I103" s="193" t="n"/>
      <c r="J103" s="61" t="n"/>
      <c r="K103" s="61" t="n"/>
      <c r="L103" s="61" t="n"/>
      <c r="M103" s="61" t="n"/>
      <c r="N103" s="61" t="n"/>
      <c r="O103" s="61" t="n"/>
      <c r="P103" s="131" t="n"/>
      <c r="Q103" s="131" t="n"/>
      <c r="R103" s="131" t="n"/>
      <c r="S103" s="194" t="n"/>
      <c r="T103" s="131" t="n"/>
      <c r="U103" s="131" t="n"/>
      <c r="V103" s="131" t="inlineStr">
        <is>
          <t>Imported snapshot / metadata; regulatory linkage editable in Master</t>
        </is>
      </c>
    </row>
    <row r="104">
      <c r="A104" s="54" t="inlineStr">
        <is>
          <t>EV-MSTR-0100</t>
        </is>
      </c>
      <c r="B104" s="61" t="n"/>
      <c r="C104" s="61" t="n"/>
      <c r="D104" s="61" t="n"/>
      <c r="E104" s="61" t="n"/>
      <c r="F104" s="61" t="n"/>
      <c r="G104" s="61" t="n"/>
      <c r="H104" s="193" t="n"/>
      <c r="I104" s="193" t="n"/>
      <c r="J104" s="61" t="n"/>
      <c r="K104" s="61" t="n"/>
      <c r="L104" s="61" t="n"/>
      <c r="M104" s="61" t="n"/>
      <c r="N104" s="61" t="n"/>
      <c r="O104" s="61" t="n"/>
      <c r="P104" s="131" t="n"/>
      <c r="Q104" s="131" t="n"/>
      <c r="R104" s="131" t="n"/>
      <c r="S104" s="194" t="n"/>
      <c r="T104" s="131" t="n"/>
      <c r="U104" s="131" t="n"/>
      <c r="V104" s="131" t="inlineStr">
        <is>
          <t>Imported snapshot / metadata; regulatory linkage editable in Master</t>
        </is>
      </c>
    </row>
    <row r="105">
      <c r="A105" s="54" t="inlineStr">
        <is>
          <t>EV-MSTR-0101</t>
        </is>
      </c>
      <c r="B105" s="61" t="n"/>
      <c r="C105" s="61" t="n"/>
      <c r="D105" s="61" t="n"/>
      <c r="E105" s="61" t="n"/>
      <c r="F105" s="61" t="n"/>
      <c r="G105" s="61" t="n"/>
      <c r="H105" s="193" t="n"/>
      <c r="I105" s="193" t="n"/>
      <c r="J105" s="61" t="n"/>
      <c r="K105" s="61" t="n"/>
      <c r="L105" s="61" t="n"/>
      <c r="M105" s="61" t="n"/>
      <c r="N105" s="61" t="n"/>
      <c r="O105" s="61" t="n"/>
      <c r="P105" s="131" t="n"/>
      <c r="Q105" s="131" t="n"/>
      <c r="R105" s="131" t="n"/>
      <c r="S105" s="194" t="n"/>
      <c r="T105" s="131" t="n"/>
      <c r="U105" s="131" t="n"/>
      <c r="V105" s="131" t="inlineStr">
        <is>
          <t>Imported snapshot / metadata; regulatory linkage editable in Master</t>
        </is>
      </c>
    </row>
    <row r="106">
      <c r="A106" s="54" t="inlineStr">
        <is>
          <t>EV-MSTR-0102</t>
        </is>
      </c>
      <c r="B106" s="61" t="n"/>
      <c r="C106" s="61" t="n"/>
      <c r="D106" s="61" t="n"/>
      <c r="E106" s="61" t="n"/>
      <c r="F106" s="61" t="n"/>
      <c r="G106" s="61" t="n"/>
      <c r="H106" s="193" t="n"/>
      <c r="I106" s="193" t="n"/>
      <c r="J106" s="61" t="n"/>
      <c r="K106" s="61" t="n"/>
      <c r="L106" s="61" t="n"/>
      <c r="M106" s="61" t="n"/>
      <c r="N106" s="61" t="n"/>
      <c r="O106" s="61" t="n"/>
      <c r="P106" s="131" t="n"/>
      <c r="Q106" s="131" t="n"/>
      <c r="R106" s="131" t="n"/>
      <c r="S106" s="194" t="n"/>
      <c r="T106" s="131" t="n"/>
      <c r="U106" s="131" t="n"/>
      <c r="V106" s="131" t="inlineStr">
        <is>
          <t>Imported snapshot / metadata; regulatory linkage editable in Master</t>
        </is>
      </c>
    </row>
    <row r="107">
      <c r="A107" s="54" t="inlineStr">
        <is>
          <t>EV-MSTR-0103</t>
        </is>
      </c>
      <c r="B107" s="61" t="n"/>
      <c r="C107" s="61" t="n"/>
      <c r="D107" s="61" t="n"/>
      <c r="E107" s="61" t="n"/>
      <c r="F107" s="61" t="n"/>
      <c r="G107" s="61" t="n"/>
      <c r="H107" s="193" t="n"/>
      <c r="I107" s="193" t="n"/>
      <c r="J107" s="61" t="n"/>
      <c r="K107" s="61" t="n"/>
      <c r="L107" s="61" t="n"/>
      <c r="M107" s="61" t="n"/>
      <c r="N107" s="61" t="n"/>
      <c r="O107" s="61" t="n"/>
      <c r="P107" s="131" t="n"/>
      <c r="Q107" s="131" t="n"/>
      <c r="R107" s="131" t="n"/>
      <c r="S107" s="194" t="n"/>
      <c r="T107" s="131" t="n"/>
      <c r="U107" s="131" t="n"/>
      <c r="V107" s="131" t="inlineStr">
        <is>
          <t>Imported snapshot / metadata; regulatory linkage editable in Master</t>
        </is>
      </c>
    </row>
    <row r="108">
      <c r="A108" s="54" t="inlineStr">
        <is>
          <t>EV-MSTR-0104</t>
        </is>
      </c>
      <c r="B108" s="61" t="n"/>
      <c r="C108" s="61" t="n"/>
      <c r="D108" s="61" t="n"/>
      <c r="E108" s="61" t="n"/>
      <c r="F108" s="61" t="n"/>
      <c r="G108" s="61" t="n"/>
      <c r="H108" s="193" t="n"/>
      <c r="I108" s="193" t="n"/>
      <c r="J108" s="61" t="n"/>
      <c r="K108" s="61" t="n"/>
      <c r="L108" s="61" t="n"/>
      <c r="M108" s="61" t="n"/>
      <c r="N108" s="61" t="n"/>
      <c r="O108" s="61" t="n"/>
      <c r="P108" s="131" t="n"/>
      <c r="Q108" s="131" t="n"/>
      <c r="R108" s="131" t="n"/>
      <c r="S108" s="194" t="n"/>
      <c r="T108" s="131" t="n"/>
      <c r="U108" s="131" t="n"/>
      <c r="V108" s="131" t="inlineStr">
        <is>
          <t>Imported snapshot / metadata; regulatory linkage editable in Master</t>
        </is>
      </c>
    </row>
    <row r="109">
      <c r="A109" s="54" t="inlineStr">
        <is>
          <t>EV-MSTR-0105</t>
        </is>
      </c>
      <c r="B109" s="61" t="n"/>
      <c r="C109" s="61" t="n"/>
      <c r="D109" s="61" t="n"/>
      <c r="E109" s="61" t="n"/>
      <c r="F109" s="61" t="n"/>
      <c r="G109" s="61" t="n"/>
      <c r="H109" s="193" t="n"/>
      <c r="I109" s="193" t="n"/>
      <c r="J109" s="61" t="n"/>
      <c r="K109" s="61" t="n"/>
      <c r="L109" s="61" t="n"/>
      <c r="M109" s="61" t="n"/>
      <c r="N109" s="61" t="n"/>
      <c r="O109" s="61" t="n"/>
      <c r="P109" s="131" t="n"/>
      <c r="Q109" s="131" t="n"/>
      <c r="R109" s="131" t="n"/>
      <c r="S109" s="194" t="n"/>
      <c r="T109" s="131" t="n"/>
      <c r="U109" s="131" t="n"/>
      <c r="V109" s="131" t="inlineStr">
        <is>
          <t>Imported snapshot / metadata; regulatory linkage editable in Master</t>
        </is>
      </c>
    </row>
    <row r="110">
      <c r="A110" s="54" t="inlineStr">
        <is>
          <t>EV-MSTR-0106</t>
        </is>
      </c>
      <c r="B110" s="61" t="n"/>
      <c r="C110" s="61" t="n"/>
      <c r="D110" s="61" t="n"/>
      <c r="E110" s="61" t="n"/>
      <c r="F110" s="61" t="n"/>
      <c r="G110" s="61" t="n"/>
      <c r="H110" s="193" t="n"/>
      <c r="I110" s="193" t="n"/>
      <c r="J110" s="61" t="n"/>
      <c r="K110" s="61" t="n"/>
      <c r="L110" s="61" t="n"/>
      <c r="M110" s="61" t="n"/>
      <c r="N110" s="61" t="n"/>
      <c r="O110" s="61" t="n"/>
      <c r="P110" s="131" t="n"/>
      <c r="Q110" s="131" t="n"/>
      <c r="R110" s="131" t="n"/>
      <c r="S110" s="194" t="n"/>
      <c r="T110" s="131" t="n"/>
      <c r="U110" s="131" t="n"/>
      <c r="V110" s="131" t="inlineStr">
        <is>
          <t>Imported snapshot / metadata; regulatory linkage editable in Master</t>
        </is>
      </c>
    </row>
    <row r="111">
      <c r="A111" s="54" t="inlineStr">
        <is>
          <t>EV-MSTR-0107</t>
        </is>
      </c>
      <c r="B111" s="61" t="n"/>
      <c r="C111" s="61" t="n"/>
      <c r="D111" s="61" t="n"/>
      <c r="E111" s="61" t="n"/>
      <c r="F111" s="61" t="n"/>
      <c r="G111" s="61" t="n"/>
      <c r="H111" s="193" t="n"/>
      <c r="I111" s="193" t="n"/>
      <c r="J111" s="61" t="n"/>
      <c r="K111" s="61" t="n"/>
      <c r="L111" s="61" t="n"/>
      <c r="M111" s="61" t="n"/>
      <c r="N111" s="61" t="n"/>
      <c r="O111" s="61" t="n"/>
      <c r="P111" s="131" t="n"/>
      <c r="Q111" s="131" t="n"/>
      <c r="R111" s="131" t="n"/>
      <c r="S111" s="194" t="n"/>
      <c r="T111" s="131" t="n"/>
      <c r="U111" s="131" t="n"/>
      <c r="V111" s="131" t="inlineStr">
        <is>
          <t>Imported snapshot / metadata; regulatory linkage editable in Master</t>
        </is>
      </c>
    </row>
    <row r="112">
      <c r="A112" s="54" t="inlineStr">
        <is>
          <t>EV-MSTR-0108</t>
        </is>
      </c>
      <c r="B112" s="61" t="n"/>
      <c r="C112" s="61" t="n"/>
      <c r="D112" s="61" t="n"/>
      <c r="E112" s="61" t="n"/>
      <c r="F112" s="61" t="n"/>
      <c r="G112" s="61" t="n"/>
      <c r="H112" s="193" t="n"/>
      <c r="I112" s="193" t="n"/>
      <c r="J112" s="61" t="n"/>
      <c r="K112" s="61" t="n"/>
      <c r="L112" s="61" t="n"/>
      <c r="M112" s="61" t="n"/>
      <c r="N112" s="61" t="n"/>
      <c r="O112" s="61" t="n"/>
      <c r="P112" s="131" t="n"/>
      <c r="Q112" s="131" t="n"/>
      <c r="R112" s="131" t="n"/>
      <c r="S112" s="194" t="n"/>
      <c r="T112" s="131" t="n"/>
      <c r="U112" s="131" t="n"/>
      <c r="V112" s="131" t="inlineStr">
        <is>
          <t>Imported snapshot / metadata; regulatory linkage editable in Master</t>
        </is>
      </c>
    </row>
    <row r="113">
      <c r="A113" s="54" t="inlineStr">
        <is>
          <t>EV-MSTR-0109</t>
        </is>
      </c>
      <c r="B113" s="61" t="n"/>
      <c r="C113" s="61" t="n"/>
      <c r="D113" s="61" t="n"/>
      <c r="E113" s="61" t="n"/>
      <c r="F113" s="61" t="n"/>
      <c r="G113" s="61" t="n"/>
      <c r="H113" s="193" t="n"/>
      <c r="I113" s="193" t="n"/>
      <c r="J113" s="61" t="n"/>
      <c r="K113" s="61" t="n"/>
      <c r="L113" s="61" t="n"/>
      <c r="M113" s="61" t="n"/>
      <c r="N113" s="61" t="n"/>
      <c r="O113" s="61" t="n"/>
      <c r="P113" s="131" t="n"/>
      <c r="Q113" s="131" t="n"/>
      <c r="R113" s="131" t="n"/>
      <c r="S113" s="194" t="n"/>
      <c r="T113" s="131" t="n"/>
      <c r="U113" s="131" t="n"/>
      <c r="V113" s="131" t="inlineStr">
        <is>
          <t>Imported snapshot / metadata; regulatory linkage editable in Master</t>
        </is>
      </c>
    </row>
    <row r="114">
      <c r="A114" s="54" t="inlineStr">
        <is>
          <t>EV-MSTR-0110</t>
        </is>
      </c>
      <c r="B114" s="61" t="n"/>
      <c r="C114" s="61" t="n"/>
      <c r="D114" s="61" t="n"/>
      <c r="E114" s="61" t="n"/>
      <c r="F114" s="61" t="n"/>
      <c r="G114" s="61" t="n"/>
      <c r="H114" s="193" t="n"/>
      <c r="I114" s="193" t="n"/>
      <c r="J114" s="61" t="n"/>
      <c r="K114" s="61" t="n"/>
      <c r="L114" s="61" t="n"/>
      <c r="M114" s="61" t="n"/>
      <c r="N114" s="61" t="n"/>
      <c r="O114" s="61" t="n"/>
      <c r="P114" s="131" t="n"/>
      <c r="Q114" s="131" t="n"/>
      <c r="R114" s="131" t="n"/>
      <c r="S114" s="194" t="n"/>
      <c r="T114" s="131" t="n"/>
      <c r="U114" s="131" t="n"/>
      <c r="V114" s="131" t="inlineStr">
        <is>
          <t>Imported snapshot / metadata; regulatory linkage editable in Master</t>
        </is>
      </c>
    </row>
    <row r="115">
      <c r="A115" s="54" t="inlineStr">
        <is>
          <t>EV-MSTR-0111</t>
        </is>
      </c>
      <c r="B115" s="61" t="n"/>
      <c r="C115" s="61" t="n"/>
      <c r="D115" s="61" t="n"/>
      <c r="E115" s="61" t="n"/>
      <c r="F115" s="61" t="n"/>
      <c r="G115" s="61" t="n"/>
      <c r="H115" s="193" t="n"/>
      <c r="I115" s="193" t="n"/>
      <c r="J115" s="61" t="n"/>
      <c r="K115" s="61" t="n"/>
      <c r="L115" s="61" t="n"/>
      <c r="M115" s="61" t="n"/>
      <c r="N115" s="61" t="n"/>
      <c r="O115" s="61" t="n"/>
      <c r="P115" s="131" t="n"/>
      <c r="Q115" s="131" t="n"/>
      <c r="R115" s="131" t="n"/>
      <c r="S115" s="194" t="n"/>
      <c r="T115" s="131" t="n"/>
      <c r="U115" s="131" t="n"/>
      <c r="V115" s="131" t="inlineStr">
        <is>
          <t>Imported snapshot / metadata; regulatory linkage editable in Master</t>
        </is>
      </c>
    </row>
    <row r="116">
      <c r="A116" s="54" t="inlineStr">
        <is>
          <t>EV-MSTR-0112</t>
        </is>
      </c>
      <c r="B116" s="61" t="n"/>
      <c r="C116" s="61" t="n"/>
      <c r="D116" s="61" t="n"/>
      <c r="E116" s="61" t="n"/>
      <c r="F116" s="61" t="n"/>
      <c r="G116" s="61" t="n"/>
      <c r="H116" s="193" t="n"/>
      <c r="I116" s="193" t="n"/>
      <c r="J116" s="61" t="n"/>
      <c r="K116" s="61" t="n"/>
      <c r="L116" s="61" t="n"/>
      <c r="M116" s="61" t="n"/>
      <c r="N116" s="61" t="n"/>
      <c r="O116" s="61" t="n"/>
      <c r="P116" s="131" t="n"/>
      <c r="Q116" s="131" t="n"/>
      <c r="R116" s="131" t="n"/>
      <c r="S116" s="194" t="n"/>
      <c r="T116" s="131" t="n"/>
      <c r="U116" s="131" t="n"/>
      <c r="V116" s="131" t="inlineStr">
        <is>
          <t>Imported snapshot / metadata; regulatory linkage editable in Master</t>
        </is>
      </c>
    </row>
    <row r="117">
      <c r="A117" s="54" t="inlineStr">
        <is>
          <t>EV-MSTR-0113</t>
        </is>
      </c>
      <c r="B117" s="61" t="n"/>
      <c r="C117" s="61" t="n"/>
      <c r="D117" s="61" t="n"/>
      <c r="E117" s="61" t="n"/>
      <c r="F117" s="61" t="n"/>
      <c r="G117" s="61" t="n"/>
      <c r="H117" s="193" t="n"/>
      <c r="I117" s="193" t="n"/>
      <c r="J117" s="61" t="n"/>
      <c r="K117" s="61" t="n"/>
      <c r="L117" s="61" t="n"/>
      <c r="M117" s="61" t="n"/>
      <c r="N117" s="61" t="n"/>
      <c r="O117" s="61" t="n"/>
      <c r="P117" s="131" t="n"/>
      <c r="Q117" s="131" t="n"/>
      <c r="R117" s="131" t="n"/>
      <c r="S117" s="194" t="n"/>
      <c r="T117" s="131" t="n"/>
      <c r="U117" s="131" t="n"/>
      <c r="V117" s="131" t="inlineStr">
        <is>
          <t>Imported snapshot / metadata; regulatory linkage editable in Master</t>
        </is>
      </c>
    </row>
    <row r="118">
      <c r="A118" s="54" t="inlineStr">
        <is>
          <t>EV-MSTR-0114</t>
        </is>
      </c>
      <c r="B118" s="61" t="n"/>
      <c r="C118" s="61" t="n"/>
      <c r="D118" s="61" t="n"/>
      <c r="E118" s="61" t="n"/>
      <c r="F118" s="61" t="n"/>
      <c r="G118" s="61" t="n"/>
      <c r="H118" s="193" t="n"/>
      <c r="I118" s="193" t="n"/>
      <c r="J118" s="61" t="n"/>
      <c r="K118" s="61" t="n"/>
      <c r="L118" s="61" t="n"/>
      <c r="M118" s="61" t="n"/>
      <c r="N118" s="61" t="n"/>
      <c r="O118" s="61" t="n"/>
      <c r="P118" s="131" t="n"/>
      <c r="Q118" s="131" t="n"/>
      <c r="R118" s="131" t="n"/>
      <c r="S118" s="194" t="n"/>
      <c r="T118" s="131" t="n"/>
      <c r="U118" s="131" t="n"/>
      <c r="V118" s="131" t="inlineStr">
        <is>
          <t>Imported snapshot / metadata; regulatory linkage editable in Master</t>
        </is>
      </c>
    </row>
    <row r="119">
      <c r="A119" s="54" t="inlineStr">
        <is>
          <t>EV-MSTR-0115</t>
        </is>
      </c>
      <c r="B119" s="61" t="n"/>
      <c r="C119" s="61" t="n"/>
      <c r="D119" s="61" t="n"/>
      <c r="E119" s="61" t="n"/>
      <c r="F119" s="61" t="n"/>
      <c r="G119" s="61" t="n"/>
      <c r="H119" s="193" t="n"/>
      <c r="I119" s="193" t="n"/>
      <c r="J119" s="61" t="n"/>
      <c r="K119" s="61" t="n"/>
      <c r="L119" s="61" t="n"/>
      <c r="M119" s="61" t="n"/>
      <c r="N119" s="61" t="n"/>
      <c r="O119" s="61" t="n"/>
      <c r="P119" s="131" t="n"/>
      <c r="Q119" s="131" t="n"/>
      <c r="R119" s="131" t="n"/>
      <c r="S119" s="194" t="n"/>
      <c r="T119" s="131" t="n"/>
      <c r="U119" s="131" t="n"/>
      <c r="V119" s="131" t="inlineStr">
        <is>
          <t>Imported snapshot / metadata; regulatory linkage editable in Master</t>
        </is>
      </c>
    </row>
    <row r="120">
      <c r="A120" s="54" t="inlineStr">
        <is>
          <t>EV-MSTR-0116</t>
        </is>
      </c>
      <c r="B120" s="61" t="n"/>
      <c r="C120" s="61" t="n"/>
      <c r="D120" s="61" t="n"/>
      <c r="E120" s="61" t="n"/>
      <c r="F120" s="61" t="n"/>
      <c r="G120" s="61" t="n"/>
      <c r="H120" s="193" t="n"/>
      <c r="I120" s="193" t="n"/>
      <c r="J120" s="61" t="n"/>
      <c r="K120" s="61" t="n"/>
      <c r="L120" s="61" t="n"/>
      <c r="M120" s="61" t="n"/>
      <c r="N120" s="61" t="n"/>
      <c r="O120" s="61" t="n"/>
      <c r="P120" s="131" t="n"/>
      <c r="Q120" s="131" t="n"/>
      <c r="R120" s="131" t="n"/>
      <c r="S120" s="194" t="n"/>
      <c r="T120" s="131" t="n"/>
      <c r="U120" s="131" t="n"/>
      <c r="V120" s="131" t="inlineStr">
        <is>
          <t>Imported snapshot / metadata; regulatory linkage editable in Master</t>
        </is>
      </c>
    </row>
    <row r="121">
      <c r="A121" s="54" t="inlineStr">
        <is>
          <t>EV-MSTR-0117</t>
        </is>
      </c>
      <c r="B121" s="61" t="n"/>
      <c r="C121" s="61" t="n"/>
      <c r="D121" s="61" t="n"/>
      <c r="E121" s="61" t="n"/>
      <c r="F121" s="61" t="n"/>
      <c r="G121" s="61" t="n"/>
      <c r="H121" s="193" t="n"/>
      <c r="I121" s="193" t="n"/>
      <c r="J121" s="61" t="n"/>
      <c r="K121" s="61" t="n"/>
      <c r="L121" s="61" t="n"/>
      <c r="M121" s="61" t="n"/>
      <c r="N121" s="61" t="n"/>
      <c r="O121" s="61" t="n"/>
      <c r="P121" s="131" t="n"/>
      <c r="Q121" s="131" t="n"/>
      <c r="R121" s="131" t="n"/>
      <c r="S121" s="194" t="n"/>
      <c r="T121" s="131" t="n"/>
      <c r="U121" s="131" t="n"/>
      <c r="V121" s="131" t="inlineStr">
        <is>
          <t>Imported snapshot / metadata; regulatory linkage editable in Master</t>
        </is>
      </c>
    </row>
    <row r="122">
      <c r="A122" s="54" t="inlineStr">
        <is>
          <t>EV-MSTR-0118</t>
        </is>
      </c>
      <c r="B122" s="61" t="n"/>
      <c r="C122" s="61" t="n"/>
      <c r="D122" s="61" t="n"/>
      <c r="E122" s="61" t="n"/>
      <c r="F122" s="61" t="n"/>
      <c r="G122" s="61" t="n"/>
      <c r="H122" s="193" t="n"/>
      <c r="I122" s="193" t="n"/>
      <c r="J122" s="61" t="n"/>
      <c r="K122" s="61" t="n"/>
      <c r="L122" s="61" t="n"/>
      <c r="M122" s="61" t="n"/>
      <c r="N122" s="61" t="n"/>
      <c r="O122" s="61" t="n"/>
      <c r="P122" s="131" t="n"/>
      <c r="Q122" s="131" t="n"/>
      <c r="R122" s="131" t="n"/>
      <c r="S122" s="194" t="n"/>
      <c r="T122" s="131" t="n"/>
      <c r="U122" s="131" t="n"/>
      <c r="V122" s="131" t="inlineStr">
        <is>
          <t>Imported snapshot / metadata; regulatory linkage editable in Master</t>
        </is>
      </c>
    </row>
    <row r="123">
      <c r="A123" s="54" t="inlineStr">
        <is>
          <t>EV-MSTR-0119</t>
        </is>
      </c>
      <c r="B123" s="61" t="n"/>
      <c r="C123" s="61" t="n"/>
      <c r="D123" s="61" t="n"/>
      <c r="E123" s="61" t="n"/>
      <c r="F123" s="61" t="n"/>
      <c r="G123" s="61" t="n"/>
      <c r="H123" s="193" t="n"/>
      <c r="I123" s="193" t="n"/>
      <c r="J123" s="61" t="n"/>
      <c r="K123" s="61" t="n"/>
      <c r="L123" s="61" t="n"/>
      <c r="M123" s="61" t="n"/>
      <c r="N123" s="61" t="n"/>
      <c r="O123" s="61" t="n"/>
      <c r="P123" s="131" t="n"/>
      <c r="Q123" s="131" t="n"/>
      <c r="R123" s="131" t="n"/>
      <c r="S123" s="194" t="n"/>
      <c r="T123" s="131" t="n"/>
      <c r="U123" s="131" t="n"/>
      <c r="V123" s="131" t="inlineStr">
        <is>
          <t>Imported snapshot / metadata; regulatory linkage editable in Master</t>
        </is>
      </c>
    </row>
    <row r="124">
      <c r="A124" s="54" t="inlineStr">
        <is>
          <t>EV-MSTR-0120</t>
        </is>
      </c>
      <c r="B124" s="61" t="n"/>
      <c r="C124" s="61" t="n"/>
      <c r="D124" s="61" t="n"/>
      <c r="E124" s="61" t="n"/>
      <c r="F124" s="61" t="n"/>
      <c r="G124" s="61" t="n"/>
      <c r="H124" s="193" t="n"/>
      <c r="I124" s="193" t="n"/>
      <c r="J124" s="61" t="n"/>
      <c r="K124" s="61" t="n"/>
      <c r="L124" s="61" t="n"/>
      <c r="M124" s="61" t="n"/>
      <c r="N124" s="61" t="n"/>
      <c r="O124" s="61" t="n"/>
      <c r="P124" s="131" t="n"/>
      <c r="Q124" s="131" t="n"/>
      <c r="R124" s="131" t="n"/>
      <c r="S124" s="194" t="n"/>
      <c r="T124" s="131" t="n"/>
      <c r="U124" s="131" t="n"/>
      <c r="V124" s="131" t="inlineStr">
        <is>
          <t>Imported snapshot / metadata; regulatory linkage editable in Master</t>
        </is>
      </c>
    </row>
    <row r="125">
      <c r="A125" s="54" t="inlineStr">
        <is>
          <t>EV-MSTR-0121</t>
        </is>
      </c>
      <c r="B125" s="61" t="n"/>
      <c r="C125" s="61" t="n"/>
      <c r="D125" s="61" t="n"/>
      <c r="E125" s="61" t="n"/>
      <c r="F125" s="61" t="n"/>
      <c r="G125" s="61" t="n"/>
      <c r="H125" s="193" t="n"/>
      <c r="I125" s="193" t="n"/>
      <c r="J125" s="61" t="n"/>
      <c r="K125" s="61" t="n"/>
      <c r="L125" s="61" t="n"/>
      <c r="M125" s="61" t="n"/>
      <c r="N125" s="61" t="n"/>
      <c r="O125" s="61" t="n"/>
      <c r="P125" s="131" t="n"/>
      <c r="Q125" s="131" t="n"/>
      <c r="R125" s="131" t="n"/>
      <c r="S125" s="194" t="n"/>
      <c r="T125" s="131" t="n"/>
      <c r="U125" s="131" t="n"/>
      <c r="V125" s="131" t="inlineStr">
        <is>
          <t>Imported snapshot / metadata; regulatory linkage editable in Master</t>
        </is>
      </c>
    </row>
    <row r="126">
      <c r="A126" s="54" t="inlineStr">
        <is>
          <t>EV-MSTR-0122</t>
        </is>
      </c>
      <c r="B126" s="61" t="n"/>
      <c r="C126" s="61" t="n"/>
      <c r="D126" s="61" t="n"/>
      <c r="E126" s="61" t="n"/>
      <c r="F126" s="61" t="n"/>
      <c r="G126" s="61" t="n"/>
      <c r="H126" s="193" t="n"/>
      <c r="I126" s="193" t="n"/>
      <c r="J126" s="61" t="n"/>
      <c r="K126" s="61" t="n"/>
      <c r="L126" s="61" t="n"/>
      <c r="M126" s="61" t="n"/>
      <c r="N126" s="61" t="n"/>
      <c r="O126" s="61" t="n"/>
      <c r="P126" s="131" t="n"/>
      <c r="Q126" s="131" t="n"/>
      <c r="R126" s="131" t="n"/>
      <c r="S126" s="194" t="n"/>
      <c r="T126" s="131" t="n"/>
      <c r="U126" s="131" t="n"/>
      <c r="V126" s="131" t="inlineStr">
        <is>
          <t>Imported snapshot / metadata; regulatory linkage editable in Master</t>
        </is>
      </c>
    </row>
    <row r="127">
      <c r="A127" s="54" t="inlineStr">
        <is>
          <t>EV-MSTR-0123</t>
        </is>
      </c>
      <c r="B127" s="61" t="n"/>
      <c r="C127" s="61" t="n"/>
      <c r="D127" s="61" t="n"/>
      <c r="E127" s="61" t="n"/>
      <c r="F127" s="61" t="n"/>
      <c r="G127" s="61" t="n"/>
      <c r="H127" s="193" t="n"/>
      <c r="I127" s="193" t="n"/>
      <c r="J127" s="61" t="n"/>
      <c r="K127" s="61" t="n"/>
      <c r="L127" s="61" t="n"/>
      <c r="M127" s="61" t="n"/>
      <c r="N127" s="61" t="n"/>
      <c r="O127" s="61" t="n"/>
      <c r="P127" s="131" t="n"/>
      <c r="Q127" s="131" t="n"/>
      <c r="R127" s="131" t="n"/>
      <c r="S127" s="194" t="n"/>
      <c r="T127" s="131" t="n"/>
      <c r="U127" s="131" t="n"/>
      <c r="V127" s="131" t="inlineStr">
        <is>
          <t>Imported snapshot / metadata; regulatory linkage editable in Master</t>
        </is>
      </c>
    </row>
    <row r="128">
      <c r="A128" s="54" t="inlineStr">
        <is>
          <t>EV-MSTR-0124</t>
        </is>
      </c>
      <c r="B128" s="61" t="n"/>
      <c r="C128" s="61" t="n"/>
      <c r="D128" s="61" t="n"/>
      <c r="E128" s="61" t="n"/>
      <c r="F128" s="61" t="n"/>
      <c r="G128" s="61" t="n"/>
      <c r="H128" s="193" t="n"/>
      <c r="I128" s="193" t="n"/>
      <c r="J128" s="61" t="n"/>
      <c r="K128" s="61" t="n"/>
      <c r="L128" s="61" t="n"/>
      <c r="M128" s="61" t="n"/>
      <c r="N128" s="61" t="n"/>
      <c r="O128" s="61" t="n"/>
      <c r="P128" s="131" t="n"/>
      <c r="Q128" s="131" t="n"/>
      <c r="R128" s="131" t="n"/>
      <c r="S128" s="194" t="n"/>
      <c r="T128" s="131" t="n"/>
      <c r="U128" s="131" t="n"/>
      <c r="V128" s="131" t="inlineStr">
        <is>
          <t>Imported snapshot / metadata; regulatory linkage editable in Master</t>
        </is>
      </c>
    </row>
    <row r="129">
      <c r="A129" s="54" t="inlineStr">
        <is>
          <t>EV-MSTR-0125</t>
        </is>
      </c>
      <c r="B129" s="61" t="n"/>
      <c r="C129" s="61" t="n"/>
      <c r="D129" s="61" t="n"/>
      <c r="E129" s="61" t="n"/>
      <c r="F129" s="61" t="n"/>
      <c r="G129" s="61" t="n"/>
      <c r="H129" s="193" t="n"/>
      <c r="I129" s="193" t="n"/>
      <c r="J129" s="61" t="n"/>
      <c r="K129" s="61" t="n"/>
      <c r="L129" s="61" t="n"/>
      <c r="M129" s="61" t="n"/>
      <c r="N129" s="61" t="n"/>
      <c r="O129" s="61" t="n"/>
      <c r="P129" s="131" t="n"/>
      <c r="Q129" s="131" t="n"/>
      <c r="R129" s="131" t="n"/>
      <c r="S129" s="194" t="n"/>
      <c r="T129" s="131" t="n"/>
      <c r="U129" s="131" t="n"/>
      <c r="V129" s="131" t="inlineStr">
        <is>
          <t>Imported snapshot / metadata; regulatory linkage editable in Master</t>
        </is>
      </c>
    </row>
    <row r="130">
      <c r="A130" s="54" t="inlineStr">
        <is>
          <t>EV-MSTR-0126</t>
        </is>
      </c>
      <c r="B130" s="61" t="n"/>
      <c r="C130" s="61" t="n"/>
      <c r="D130" s="61" t="n"/>
      <c r="E130" s="61" t="n"/>
      <c r="F130" s="61" t="n"/>
      <c r="G130" s="61" t="n"/>
      <c r="H130" s="193" t="n"/>
      <c r="I130" s="193" t="n"/>
      <c r="J130" s="61" t="n"/>
      <c r="K130" s="61" t="n"/>
      <c r="L130" s="61" t="n"/>
      <c r="M130" s="61" t="n"/>
      <c r="N130" s="61" t="n"/>
      <c r="O130" s="61" t="n"/>
      <c r="P130" s="131" t="n"/>
      <c r="Q130" s="131" t="n"/>
      <c r="R130" s="131" t="n"/>
      <c r="S130" s="194" t="n"/>
      <c r="T130" s="131" t="n"/>
      <c r="U130" s="131" t="n"/>
      <c r="V130" s="131" t="inlineStr">
        <is>
          <t>Imported snapshot / metadata; regulatory linkage editable in Master</t>
        </is>
      </c>
    </row>
    <row r="131">
      <c r="A131" s="54" t="inlineStr">
        <is>
          <t>EV-MSTR-0127</t>
        </is>
      </c>
      <c r="B131" s="61" t="n"/>
      <c r="C131" s="61" t="n"/>
      <c r="D131" s="61" t="n"/>
      <c r="E131" s="61" t="n"/>
      <c r="F131" s="61" t="n"/>
      <c r="G131" s="61" t="n"/>
      <c r="H131" s="193" t="n"/>
      <c r="I131" s="193" t="n"/>
      <c r="J131" s="61" t="n"/>
      <c r="K131" s="61" t="n"/>
      <c r="L131" s="61" t="n"/>
      <c r="M131" s="61" t="n"/>
      <c r="N131" s="61" t="n"/>
      <c r="O131" s="61" t="n"/>
      <c r="P131" s="131" t="n"/>
      <c r="Q131" s="131" t="n"/>
      <c r="R131" s="131" t="n"/>
      <c r="S131" s="194" t="n"/>
      <c r="T131" s="131" t="n"/>
      <c r="U131" s="131" t="n"/>
      <c r="V131" s="131" t="inlineStr">
        <is>
          <t>Imported snapshot / metadata; regulatory linkage editable in Master</t>
        </is>
      </c>
    </row>
    <row r="132">
      <c r="A132" s="54" t="inlineStr">
        <is>
          <t>EV-MSTR-0128</t>
        </is>
      </c>
      <c r="B132" s="61" t="n"/>
      <c r="C132" s="61" t="n"/>
      <c r="D132" s="61" t="n"/>
      <c r="E132" s="61" t="n"/>
      <c r="F132" s="61" t="n"/>
      <c r="G132" s="61" t="n"/>
      <c r="H132" s="193" t="n"/>
      <c r="I132" s="193" t="n"/>
      <c r="J132" s="61" t="n"/>
      <c r="K132" s="61" t="n"/>
      <c r="L132" s="61" t="n"/>
      <c r="M132" s="61" t="n"/>
      <c r="N132" s="61" t="n"/>
      <c r="O132" s="61" t="n"/>
      <c r="P132" s="131" t="n"/>
      <c r="Q132" s="131" t="n"/>
      <c r="R132" s="131" t="n"/>
      <c r="S132" s="194" t="n"/>
      <c r="T132" s="131" t="n"/>
      <c r="U132" s="131" t="n"/>
      <c r="V132" s="131" t="inlineStr">
        <is>
          <t>Imported snapshot / metadata; regulatory linkage editable in Master</t>
        </is>
      </c>
    </row>
    <row r="133">
      <c r="A133" s="54" t="inlineStr">
        <is>
          <t>EV-MSTR-0129</t>
        </is>
      </c>
      <c r="B133" s="61" t="n"/>
      <c r="C133" s="61" t="n"/>
      <c r="D133" s="61" t="n"/>
      <c r="E133" s="61" t="n"/>
      <c r="F133" s="61" t="n"/>
      <c r="G133" s="61" t="n"/>
      <c r="H133" s="193" t="n"/>
      <c r="I133" s="193" t="n"/>
      <c r="J133" s="61" t="n"/>
      <c r="K133" s="61" t="n"/>
      <c r="L133" s="61" t="n"/>
      <c r="M133" s="61" t="n"/>
      <c r="N133" s="61" t="n"/>
      <c r="O133" s="61" t="n"/>
      <c r="P133" s="131" t="n"/>
      <c r="Q133" s="131" t="n"/>
      <c r="R133" s="131" t="n"/>
      <c r="S133" s="194" t="n"/>
      <c r="T133" s="131" t="n"/>
      <c r="U133" s="131" t="n"/>
      <c r="V133" s="131" t="inlineStr">
        <is>
          <t>Imported snapshot / metadata; regulatory linkage editable in Master</t>
        </is>
      </c>
    </row>
    <row r="134">
      <c r="A134" s="54" t="inlineStr">
        <is>
          <t>EV-MSTR-0130</t>
        </is>
      </c>
      <c r="B134" s="61" t="n"/>
      <c r="C134" s="61" t="n"/>
      <c r="D134" s="61" t="n"/>
      <c r="E134" s="61" t="n"/>
      <c r="F134" s="61" t="n"/>
      <c r="G134" s="61" t="n"/>
      <c r="H134" s="193" t="n"/>
      <c r="I134" s="193" t="n"/>
      <c r="J134" s="61" t="n"/>
      <c r="K134" s="61" t="n"/>
      <c r="L134" s="61" t="n"/>
      <c r="M134" s="61" t="n"/>
      <c r="N134" s="61" t="n"/>
      <c r="O134" s="61" t="n"/>
      <c r="P134" s="131" t="n"/>
      <c r="Q134" s="131" t="n"/>
      <c r="R134" s="131" t="n"/>
      <c r="S134" s="194" t="n"/>
      <c r="T134" s="131" t="n"/>
      <c r="U134" s="131" t="n"/>
      <c r="V134" s="131" t="inlineStr">
        <is>
          <t>Imported snapshot / metadata; regulatory linkage editable in Master</t>
        </is>
      </c>
    </row>
    <row r="135">
      <c r="A135" s="54" t="inlineStr">
        <is>
          <t>EV-MSTR-0131</t>
        </is>
      </c>
      <c r="B135" s="61" t="n"/>
      <c r="C135" s="61" t="n"/>
      <c r="D135" s="61" t="n"/>
      <c r="E135" s="61" t="n"/>
      <c r="F135" s="61" t="n"/>
      <c r="G135" s="61" t="n"/>
      <c r="H135" s="193" t="n"/>
      <c r="I135" s="193" t="n"/>
      <c r="J135" s="61" t="n"/>
      <c r="K135" s="61" t="n"/>
      <c r="L135" s="61" t="n"/>
      <c r="M135" s="61" t="n"/>
      <c r="N135" s="61" t="n"/>
      <c r="O135" s="61" t="n"/>
      <c r="P135" s="131" t="n"/>
      <c r="Q135" s="131" t="n"/>
      <c r="R135" s="131" t="n"/>
      <c r="S135" s="194" t="n"/>
      <c r="T135" s="131" t="n"/>
      <c r="U135" s="131" t="n"/>
      <c r="V135" s="131" t="inlineStr">
        <is>
          <t>Imported snapshot / metadata; regulatory linkage editable in Master</t>
        </is>
      </c>
    </row>
    <row r="136">
      <c r="A136" s="54" t="inlineStr">
        <is>
          <t>EV-MSTR-0132</t>
        </is>
      </c>
      <c r="B136" s="61" t="n"/>
      <c r="C136" s="61" t="n"/>
      <c r="D136" s="61" t="n"/>
      <c r="E136" s="61" t="n"/>
      <c r="F136" s="61" t="n"/>
      <c r="G136" s="61" t="n"/>
      <c r="H136" s="193" t="n"/>
      <c r="I136" s="193" t="n"/>
      <c r="J136" s="61" t="n"/>
      <c r="K136" s="61" t="n"/>
      <c r="L136" s="61" t="n"/>
      <c r="M136" s="61" t="n"/>
      <c r="N136" s="61" t="n"/>
      <c r="O136" s="61" t="n"/>
      <c r="P136" s="131" t="n"/>
      <c r="Q136" s="131" t="n"/>
      <c r="R136" s="131" t="n"/>
      <c r="S136" s="194" t="n"/>
      <c r="T136" s="131" t="n"/>
      <c r="U136" s="131" t="n"/>
      <c r="V136" s="131" t="inlineStr">
        <is>
          <t>Imported snapshot / metadata; regulatory linkage editable in Master</t>
        </is>
      </c>
    </row>
    <row r="137">
      <c r="A137" s="54" t="inlineStr">
        <is>
          <t>EV-MSTR-0133</t>
        </is>
      </c>
      <c r="B137" s="61" t="n"/>
      <c r="C137" s="61" t="n"/>
      <c r="D137" s="61" t="n"/>
      <c r="E137" s="61" t="n"/>
      <c r="F137" s="61" t="n"/>
      <c r="G137" s="61" t="n"/>
      <c r="H137" s="193" t="n"/>
      <c r="I137" s="193" t="n"/>
      <c r="J137" s="61" t="n"/>
      <c r="K137" s="61" t="n"/>
      <c r="L137" s="61" t="n"/>
      <c r="M137" s="61" t="n"/>
      <c r="N137" s="61" t="n"/>
      <c r="O137" s="61" t="n"/>
      <c r="P137" s="131" t="n"/>
      <c r="Q137" s="131" t="n"/>
      <c r="R137" s="131" t="n"/>
      <c r="S137" s="194" t="n"/>
      <c r="T137" s="131" t="n"/>
      <c r="U137" s="131" t="n"/>
      <c r="V137" s="131" t="inlineStr">
        <is>
          <t>Imported snapshot / metadata; regulatory linkage editable in Master</t>
        </is>
      </c>
    </row>
    <row r="138">
      <c r="A138" s="54" t="inlineStr">
        <is>
          <t>EV-MSTR-0134</t>
        </is>
      </c>
      <c r="B138" s="61" t="n"/>
      <c r="C138" s="61" t="n"/>
      <c r="D138" s="61" t="n"/>
      <c r="E138" s="61" t="n"/>
      <c r="F138" s="61" t="n"/>
      <c r="G138" s="61" t="n"/>
      <c r="H138" s="193" t="n"/>
      <c r="I138" s="193" t="n"/>
      <c r="J138" s="61" t="n"/>
      <c r="K138" s="61" t="n"/>
      <c r="L138" s="61" t="n"/>
      <c r="M138" s="61" t="n"/>
      <c r="N138" s="61" t="n"/>
      <c r="O138" s="61" t="n"/>
      <c r="P138" s="131" t="n"/>
      <c r="Q138" s="131" t="n"/>
      <c r="R138" s="131" t="n"/>
      <c r="S138" s="194" t="n"/>
      <c r="T138" s="131" t="n"/>
      <c r="U138" s="131" t="n"/>
      <c r="V138" s="131" t="inlineStr">
        <is>
          <t>Imported snapshot / metadata; regulatory linkage editable in Master</t>
        </is>
      </c>
    </row>
    <row r="139">
      <c r="A139" s="54" t="inlineStr">
        <is>
          <t>EV-MSTR-0135</t>
        </is>
      </c>
      <c r="B139" s="61" t="n"/>
      <c r="C139" s="61" t="n"/>
      <c r="D139" s="61" t="n"/>
      <c r="E139" s="61" t="n"/>
      <c r="F139" s="61" t="n"/>
      <c r="G139" s="61" t="n"/>
      <c r="H139" s="193" t="n"/>
      <c r="I139" s="193" t="n"/>
      <c r="J139" s="61" t="n"/>
      <c r="K139" s="61" t="n"/>
      <c r="L139" s="61" t="n"/>
      <c r="M139" s="61" t="n"/>
      <c r="N139" s="61" t="n"/>
      <c r="O139" s="61" t="n"/>
      <c r="P139" s="131" t="n"/>
      <c r="Q139" s="131" t="n"/>
      <c r="R139" s="131" t="n"/>
      <c r="S139" s="194" t="n"/>
      <c r="T139" s="131" t="n"/>
      <c r="U139" s="131" t="n"/>
      <c r="V139" s="131" t="inlineStr">
        <is>
          <t>Imported snapshot / metadata; regulatory linkage editable in Master</t>
        </is>
      </c>
    </row>
    <row r="140">
      <c r="A140" s="54" t="inlineStr">
        <is>
          <t>EV-MSTR-0136</t>
        </is>
      </c>
      <c r="B140" s="61" t="n"/>
      <c r="C140" s="61" t="n"/>
      <c r="D140" s="61" t="n"/>
      <c r="E140" s="61" t="n"/>
      <c r="F140" s="61" t="n"/>
      <c r="G140" s="61" t="n"/>
      <c r="H140" s="193" t="n"/>
      <c r="I140" s="193" t="n"/>
      <c r="J140" s="61" t="n"/>
      <c r="K140" s="61" t="n"/>
      <c r="L140" s="61" t="n"/>
      <c r="M140" s="61" t="n"/>
      <c r="N140" s="61" t="n"/>
      <c r="O140" s="61" t="n"/>
      <c r="P140" s="131" t="n"/>
      <c r="Q140" s="131" t="n"/>
      <c r="R140" s="131" t="n"/>
      <c r="S140" s="194" t="n"/>
      <c r="T140" s="131" t="n"/>
      <c r="U140" s="131" t="n"/>
      <c r="V140" s="131" t="inlineStr">
        <is>
          <t>Imported snapshot / metadata; regulatory linkage editable in Master</t>
        </is>
      </c>
    </row>
    <row r="141">
      <c r="A141" s="54" t="inlineStr">
        <is>
          <t>EV-MSTR-0137</t>
        </is>
      </c>
      <c r="B141" s="61" t="n"/>
      <c r="C141" s="61" t="n"/>
      <c r="D141" s="61" t="n"/>
      <c r="E141" s="61" t="n"/>
      <c r="F141" s="61" t="n"/>
      <c r="G141" s="61" t="n"/>
      <c r="H141" s="193" t="n"/>
      <c r="I141" s="193" t="n"/>
      <c r="J141" s="61" t="n"/>
      <c r="K141" s="61" t="n"/>
      <c r="L141" s="61" t="n"/>
      <c r="M141" s="61" t="n"/>
      <c r="N141" s="61" t="n"/>
      <c r="O141" s="61" t="n"/>
      <c r="P141" s="131" t="n"/>
      <c r="Q141" s="131" t="n"/>
      <c r="R141" s="131" t="n"/>
      <c r="S141" s="194" t="n"/>
      <c r="T141" s="131" t="n"/>
      <c r="U141" s="131" t="n"/>
      <c r="V141" s="131" t="inlineStr">
        <is>
          <t>Imported snapshot / metadata; regulatory linkage editable in Master</t>
        </is>
      </c>
    </row>
    <row r="142">
      <c r="A142" s="54" t="inlineStr">
        <is>
          <t>EV-MSTR-0138</t>
        </is>
      </c>
      <c r="B142" s="61" t="n"/>
      <c r="C142" s="61" t="n"/>
      <c r="D142" s="61" t="n"/>
      <c r="E142" s="61" t="n"/>
      <c r="F142" s="61" t="n"/>
      <c r="G142" s="61" t="n"/>
      <c r="H142" s="193" t="n"/>
      <c r="I142" s="193" t="n"/>
      <c r="J142" s="61" t="n"/>
      <c r="K142" s="61" t="n"/>
      <c r="L142" s="61" t="n"/>
      <c r="M142" s="61" t="n"/>
      <c r="N142" s="61" t="n"/>
      <c r="O142" s="61" t="n"/>
      <c r="P142" s="131" t="n"/>
      <c r="Q142" s="131" t="n"/>
      <c r="R142" s="131" t="n"/>
      <c r="S142" s="194" t="n"/>
      <c r="T142" s="131" t="n"/>
      <c r="U142" s="131" t="n"/>
      <c r="V142" s="131" t="inlineStr">
        <is>
          <t>Imported snapshot / metadata; regulatory linkage editable in Master</t>
        </is>
      </c>
    </row>
    <row r="143">
      <c r="A143" s="54" t="inlineStr">
        <is>
          <t>EV-MSTR-0139</t>
        </is>
      </c>
      <c r="B143" s="61" t="n"/>
      <c r="C143" s="61" t="n"/>
      <c r="D143" s="61" t="n"/>
      <c r="E143" s="61" t="n"/>
      <c r="F143" s="61" t="n"/>
      <c r="G143" s="61" t="n"/>
      <c r="H143" s="193" t="n"/>
      <c r="I143" s="193" t="n"/>
      <c r="J143" s="61" t="n"/>
      <c r="K143" s="61" t="n"/>
      <c r="L143" s="61" t="n"/>
      <c r="M143" s="61" t="n"/>
      <c r="N143" s="61" t="n"/>
      <c r="O143" s="61" t="n"/>
      <c r="P143" s="131" t="n"/>
      <c r="Q143" s="131" t="n"/>
      <c r="R143" s="131" t="n"/>
      <c r="S143" s="194" t="n"/>
      <c r="T143" s="131" t="n"/>
      <c r="U143" s="131" t="n"/>
      <c r="V143" s="131" t="inlineStr">
        <is>
          <t>Imported snapshot / metadata; regulatory linkage editable in Master</t>
        </is>
      </c>
    </row>
    <row r="144">
      <c r="A144" s="54" t="inlineStr">
        <is>
          <t>EV-MSTR-0140</t>
        </is>
      </c>
      <c r="B144" s="61" t="n"/>
      <c r="C144" s="61" t="n"/>
      <c r="D144" s="61" t="n"/>
      <c r="E144" s="61" t="n"/>
      <c r="F144" s="61" t="n"/>
      <c r="G144" s="61" t="n"/>
      <c r="H144" s="193" t="n"/>
      <c r="I144" s="193" t="n"/>
      <c r="J144" s="61" t="n"/>
      <c r="K144" s="61" t="n"/>
      <c r="L144" s="61" t="n"/>
      <c r="M144" s="61" t="n"/>
      <c r="N144" s="61" t="n"/>
      <c r="O144" s="61" t="n"/>
      <c r="P144" s="131" t="n"/>
      <c r="Q144" s="131" t="n"/>
      <c r="R144" s="131" t="n"/>
      <c r="S144" s="194" t="n"/>
      <c r="T144" s="131" t="n"/>
      <c r="U144" s="131" t="n"/>
      <c r="V144" s="131" t="inlineStr">
        <is>
          <t>Imported snapshot / metadata; regulatory linkage editable in Master</t>
        </is>
      </c>
    </row>
    <row r="145">
      <c r="A145" s="54" t="inlineStr">
        <is>
          <t>EV-MSTR-0141</t>
        </is>
      </c>
      <c r="B145" s="61" t="n"/>
      <c r="C145" s="61" t="n"/>
      <c r="D145" s="61" t="n"/>
      <c r="E145" s="61" t="n"/>
      <c r="F145" s="61" t="n"/>
      <c r="G145" s="61" t="n"/>
      <c r="H145" s="193" t="n"/>
      <c r="I145" s="193" t="n"/>
      <c r="J145" s="61" t="n"/>
      <c r="K145" s="61" t="n"/>
      <c r="L145" s="61" t="n"/>
      <c r="M145" s="61" t="n"/>
      <c r="N145" s="61" t="n"/>
      <c r="O145" s="61" t="n"/>
      <c r="P145" s="131" t="n"/>
      <c r="Q145" s="131" t="n"/>
      <c r="R145" s="131" t="n"/>
      <c r="S145" s="194" t="n"/>
      <c r="T145" s="131" t="n"/>
      <c r="U145" s="131" t="n"/>
      <c r="V145" s="131" t="inlineStr">
        <is>
          <t>Imported snapshot / metadata; regulatory linkage editable in Master</t>
        </is>
      </c>
    </row>
    <row r="146">
      <c r="A146" s="54" t="inlineStr">
        <is>
          <t>EV-MSTR-0142</t>
        </is>
      </c>
      <c r="B146" s="61" t="n"/>
      <c r="C146" s="61" t="n"/>
      <c r="D146" s="61" t="n"/>
      <c r="E146" s="61" t="n"/>
      <c r="F146" s="61" t="n"/>
      <c r="G146" s="61" t="n"/>
      <c r="H146" s="193" t="n"/>
      <c r="I146" s="193" t="n"/>
      <c r="J146" s="61" t="n"/>
      <c r="K146" s="61" t="n"/>
      <c r="L146" s="61" t="n"/>
      <c r="M146" s="61" t="n"/>
      <c r="N146" s="61" t="n"/>
      <c r="O146" s="61" t="n"/>
      <c r="P146" s="131" t="n"/>
      <c r="Q146" s="131" t="n"/>
      <c r="R146" s="131" t="n"/>
      <c r="S146" s="194" t="n"/>
      <c r="T146" s="131" t="n"/>
      <c r="U146" s="131" t="n"/>
      <c r="V146" s="131" t="inlineStr">
        <is>
          <t>Imported snapshot / metadata; regulatory linkage editable in Master</t>
        </is>
      </c>
    </row>
    <row r="147">
      <c r="A147" s="54" t="inlineStr">
        <is>
          <t>EV-MSTR-0143</t>
        </is>
      </c>
      <c r="B147" s="61" t="n"/>
      <c r="C147" s="61" t="n"/>
      <c r="D147" s="61" t="n"/>
      <c r="E147" s="61" t="n"/>
      <c r="F147" s="61" t="n"/>
      <c r="G147" s="61" t="n"/>
      <c r="H147" s="193" t="n"/>
      <c r="I147" s="193" t="n"/>
      <c r="J147" s="61" t="n"/>
      <c r="K147" s="61" t="n"/>
      <c r="L147" s="61" t="n"/>
      <c r="M147" s="61" t="n"/>
      <c r="N147" s="61" t="n"/>
      <c r="O147" s="61" t="n"/>
      <c r="P147" s="131" t="n"/>
      <c r="Q147" s="131" t="n"/>
      <c r="R147" s="131" t="n"/>
      <c r="S147" s="194" t="n"/>
      <c r="T147" s="131" t="n"/>
      <c r="U147" s="131" t="n"/>
      <c r="V147" s="131" t="inlineStr">
        <is>
          <t>Imported snapshot / metadata; regulatory linkage editable in Master</t>
        </is>
      </c>
    </row>
    <row r="148">
      <c r="A148" s="54" t="inlineStr">
        <is>
          <t>EV-MSTR-0144</t>
        </is>
      </c>
      <c r="B148" s="61" t="n"/>
      <c r="C148" s="61" t="n"/>
      <c r="D148" s="61" t="n"/>
      <c r="E148" s="61" t="n"/>
      <c r="F148" s="61" t="n"/>
      <c r="G148" s="61" t="n"/>
      <c r="H148" s="193" t="n"/>
      <c r="I148" s="193" t="n"/>
      <c r="J148" s="61" t="n"/>
      <c r="K148" s="61" t="n"/>
      <c r="L148" s="61" t="n"/>
      <c r="M148" s="61" t="n"/>
      <c r="N148" s="61" t="n"/>
      <c r="O148" s="61" t="n"/>
      <c r="P148" s="131" t="n"/>
      <c r="Q148" s="131" t="n"/>
      <c r="R148" s="131" t="n"/>
      <c r="S148" s="194" t="n"/>
      <c r="T148" s="131" t="n"/>
      <c r="U148" s="131" t="n"/>
      <c r="V148" s="131" t="inlineStr">
        <is>
          <t>Imported snapshot / metadata; regulatory linkage editable in Master</t>
        </is>
      </c>
    </row>
    <row r="149">
      <c r="A149" s="54" t="inlineStr">
        <is>
          <t>EV-MSTR-0145</t>
        </is>
      </c>
      <c r="B149" s="61" t="n"/>
      <c r="C149" s="61" t="n"/>
      <c r="D149" s="61" t="n"/>
      <c r="E149" s="61" t="n"/>
      <c r="F149" s="61" t="n"/>
      <c r="G149" s="61" t="n"/>
      <c r="H149" s="193" t="n"/>
      <c r="I149" s="193" t="n"/>
      <c r="J149" s="61" t="n"/>
      <c r="K149" s="61" t="n"/>
      <c r="L149" s="61" t="n"/>
      <c r="M149" s="61" t="n"/>
      <c r="N149" s="61" t="n"/>
      <c r="O149" s="61" t="n"/>
      <c r="P149" s="131" t="n"/>
      <c r="Q149" s="131" t="n"/>
      <c r="R149" s="131" t="n"/>
      <c r="S149" s="194" t="n"/>
      <c r="T149" s="131" t="n"/>
      <c r="U149" s="131" t="n"/>
      <c r="V149" s="131" t="inlineStr">
        <is>
          <t>Imported snapshot / metadata; regulatory linkage editable in Master</t>
        </is>
      </c>
    </row>
    <row r="150">
      <c r="A150" s="54" t="inlineStr">
        <is>
          <t>EV-MSTR-0146</t>
        </is>
      </c>
      <c r="B150" s="61" t="n"/>
      <c r="C150" s="61" t="n"/>
      <c r="D150" s="61" t="n"/>
      <c r="E150" s="61" t="n"/>
      <c r="F150" s="61" t="n"/>
      <c r="G150" s="61" t="n"/>
      <c r="H150" s="193" t="n"/>
      <c r="I150" s="193" t="n"/>
      <c r="J150" s="61" t="n"/>
      <c r="K150" s="61" t="n"/>
      <c r="L150" s="61" t="n"/>
      <c r="M150" s="61" t="n"/>
      <c r="N150" s="61" t="n"/>
      <c r="O150" s="61" t="n"/>
      <c r="P150" s="131" t="n"/>
      <c r="Q150" s="131" t="n"/>
      <c r="R150" s="131" t="n"/>
      <c r="S150" s="194" t="n"/>
      <c r="T150" s="131" t="n"/>
      <c r="U150" s="131" t="n"/>
      <c r="V150" s="131" t="inlineStr">
        <is>
          <t>Imported snapshot / metadata; regulatory linkage editable in Master</t>
        </is>
      </c>
    </row>
    <row r="151">
      <c r="A151" s="54" t="inlineStr">
        <is>
          <t>EV-MSTR-0147</t>
        </is>
      </c>
      <c r="B151" s="61" t="n"/>
      <c r="C151" s="61" t="n"/>
      <c r="D151" s="61" t="n"/>
      <c r="E151" s="61" t="n"/>
      <c r="F151" s="61" t="n"/>
      <c r="G151" s="61" t="n"/>
      <c r="H151" s="193" t="n"/>
      <c r="I151" s="193" t="n"/>
      <c r="J151" s="61" t="n"/>
      <c r="K151" s="61" t="n"/>
      <c r="L151" s="61" t="n"/>
      <c r="M151" s="61" t="n"/>
      <c r="N151" s="61" t="n"/>
      <c r="O151" s="61" t="n"/>
      <c r="P151" s="131" t="n"/>
      <c r="Q151" s="131" t="n"/>
      <c r="R151" s="131" t="n"/>
      <c r="S151" s="194" t="n"/>
      <c r="T151" s="131" t="n"/>
      <c r="U151" s="131" t="n"/>
      <c r="V151" s="131" t="inlineStr">
        <is>
          <t>Imported snapshot / metadata; regulatory linkage editable in Master</t>
        </is>
      </c>
    </row>
    <row r="152">
      <c r="A152" s="54" t="inlineStr">
        <is>
          <t>EV-MSTR-0148</t>
        </is>
      </c>
      <c r="B152" s="61" t="n"/>
      <c r="C152" s="61" t="n"/>
      <c r="D152" s="61" t="n"/>
      <c r="E152" s="61" t="n"/>
      <c r="F152" s="61" t="n"/>
      <c r="G152" s="61" t="n"/>
      <c r="H152" s="193" t="n"/>
      <c r="I152" s="193" t="n"/>
      <c r="J152" s="61" t="n"/>
      <c r="K152" s="61" t="n"/>
      <c r="L152" s="61" t="n"/>
      <c r="M152" s="61" t="n"/>
      <c r="N152" s="61" t="n"/>
      <c r="O152" s="61" t="n"/>
      <c r="P152" s="131" t="n"/>
      <c r="Q152" s="131" t="n"/>
      <c r="R152" s="131" t="n"/>
      <c r="S152" s="194" t="n"/>
      <c r="T152" s="131" t="n"/>
      <c r="U152" s="131" t="n"/>
      <c r="V152" s="131" t="inlineStr">
        <is>
          <t>Imported snapshot / metadata; regulatory linkage editable in Master</t>
        </is>
      </c>
    </row>
    <row r="153">
      <c r="A153" s="54" t="inlineStr">
        <is>
          <t>EV-MSTR-0149</t>
        </is>
      </c>
      <c r="B153" s="61" t="n"/>
      <c r="C153" s="61" t="n"/>
      <c r="D153" s="61" t="n"/>
      <c r="E153" s="61" t="n"/>
      <c r="F153" s="61" t="n"/>
      <c r="G153" s="61" t="n"/>
      <c r="H153" s="193" t="n"/>
      <c r="I153" s="193" t="n"/>
      <c r="J153" s="61" t="n"/>
      <c r="K153" s="61" t="n"/>
      <c r="L153" s="61" t="n"/>
      <c r="M153" s="61" t="n"/>
      <c r="N153" s="61" t="n"/>
      <c r="O153" s="61" t="n"/>
      <c r="P153" s="131" t="n"/>
      <c r="Q153" s="131" t="n"/>
      <c r="R153" s="131" t="n"/>
      <c r="S153" s="194" t="n"/>
      <c r="T153" s="131" t="n"/>
      <c r="U153" s="131" t="n"/>
      <c r="V153" s="131" t="inlineStr">
        <is>
          <t>Imported snapshot / metadata; regulatory linkage editable in Master</t>
        </is>
      </c>
    </row>
    <row r="154">
      <c r="A154" s="54" t="inlineStr">
        <is>
          <t>EV-MSTR-0150</t>
        </is>
      </c>
      <c r="B154" s="61" t="n"/>
      <c r="C154" s="61" t="n"/>
      <c r="D154" s="61" t="n"/>
      <c r="E154" s="61" t="n"/>
      <c r="F154" s="61" t="n"/>
      <c r="G154" s="61" t="n"/>
      <c r="H154" s="193" t="n"/>
      <c r="I154" s="193" t="n"/>
      <c r="J154" s="61" t="n"/>
      <c r="K154" s="61" t="n"/>
      <c r="L154" s="61" t="n"/>
      <c r="M154" s="61" t="n"/>
      <c r="N154" s="61" t="n"/>
      <c r="O154" s="61" t="n"/>
      <c r="P154" s="131" t="n"/>
      <c r="Q154" s="131" t="n"/>
      <c r="R154" s="131" t="n"/>
      <c r="S154" s="194" t="n"/>
      <c r="T154" s="131" t="n"/>
      <c r="U154" s="131" t="n"/>
      <c r="V154" s="131" t="inlineStr">
        <is>
          <t>Imported snapshot / metadata; regulatory linkage editable in Master</t>
        </is>
      </c>
    </row>
    <row r="155">
      <c r="A155" s="54" t="inlineStr">
        <is>
          <t>EV-MSTR-0151</t>
        </is>
      </c>
      <c r="B155" s="61" t="n"/>
      <c r="C155" s="61" t="n"/>
      <c r="D155" s="61" t="n"/>
      <c r="E155" s="61" t="n"/>
      <c r="F155" s="61" t="n"/>
      <c r="G155" s="61" t="n"/>
      <c r="H155" s="193" t="n"/>
      <c r="I155" s="193" t="n"/>
      <c r="J155" s="61" t="n"/>
      <c r="K155" s="61" t="n"/>
      <c r="L155" s="61" t="n"/>
      <c r="M155" s="61" t="n"/>
      <c r="N155" s="61" t="n"/>
      <c r="O155" s="61" t="n"/>
      <c r="P155" s="131" t="n"/>
      <c r="Q155" s="131" t="n"/>
      <c r="R155" s="131" t="n"/>
      <c r="S155" s="194" t="n"/>
      <c r="T155" s="131" t="n"/>
      <c r="U155" s="131" t="n"/>
      <c r="V155" s="131" t="inlineStr">
        <is>
          <t>Imported snapshot / metadata; regulatory linkage editable in Master</t>
        </is>
      </c>
    </row>
    <row r="156">
      <c r="A156" s="54" t="inlineStr">
        <is>
          <t>EV-MSTR-0152</t>
        </is>
      </c>
      <c r="B156" s="61" t="n"/>
      <c r="C156" s="61" t="n"/>
      <c r="D156" s="61" t="n"/>
      <c r="E156" s="61" t="n"/>
      <c r="F156" s="61" t="n"/>
      <c r="G156" s="61" t="n"/>
      <c r="H156" s="193" t="n"/>
      <c r="I156" s="193" t="n"/>
      <c r="J156" s="61" t="n"/>
      <c r="K156" s="61" t="n"/>
      <c r="L156" s="61" t="n"/>
      <c r="M156" s="61" t="n"/>
      <c r="N156" s="61" t="n"/>
      <c r="O156" s="61" t="n"/>
      <c r="P156" s="131" t="n"/>
      <c r="Q156" s="131" t="n"/>
      <c r="R156" s="131" t="n"/>
      <c r="S156" s="194" t="n"/>
      <c r="T156" s="131" t="n"/>
      <c r="U156" s="131" t="n"/>
      <c r="V156" s="131" t="inlineStr">
        <is>
          <t>Imported snapshot / metadata; regulatory linkage editable in Master</t>
        </is>
      </c>
    </row>
    <row r="157">
      <c r="A157" s="54" t="inlineStr">
        <is>
          <t>EV-MSTR-0153</t>
        </is>
      </c>
      <c r="B157" s="61" t="n"/>
      <c r="C157" s="61" t="n"/>
      <c r="D157" s="61" t="n"/>
      <c r="E157" s="61" t="n"/>
      <c r="F157" s="61" t="n"/>
      <c r="G157" s="61" t="n"/>
      <c r="H157" s="193" t="n"/>
      <c r="I157" s="193" t="n"/>
      <c r="J157" s="61" t="n"/>
      <c r="K157" s="61" t="n"/>
      <c r="L157" s="61" t="n"/>
      <c r="M157" s="61" t="n"/>
      <c r="N157" s="61" t="n"/>
      <c r="O157" s="61" t="n"/>
      <c r="P157" s="131" t="n"/>
      <c r="Q157" s="131" t="n"/>
      <c r="R157" s="131" t="n"/>
      <c r="S157" s="194" t="n"/>
      <c r="T157" s="131" t="n"/>
      <c r="U157" s="131" t="n"/>
      <c r="V157" s="131" t="inlineStr">
        <is>
          <t>Imported snapshot / metadata; regulatory linkage editable in Master</t>
        </is>
      </c>
    </row>
    <row r="158">
      <c r="A158" s="54" t="inlineStr">
        <is>
          <t>EV-MSTR-0154</t>
        </is>
      </c>
      <c r="B158" s="61" t="n"/>
      <c r="C158" s="61" t="n"/>
      <c r="D158" s="61" t="n"/>
      <c r="E158" s="61" t="n"/>
      <c r="F158" s="61" t="n"/>
      <c r="G158" s="61" t="n"/>
      <c r="H158" s="193" t="n"/>
      <c r="I158" s="193" t="n"/>
      <c r="J158" s="61" t="n"/>
      <c r="K158" s="61" t="n"/>
      <c r="L158" s="61" t="n"/>
      <c r="M158" s="61" t="n"/>
      <c r="N158" s="61" t="n"/>
      <c r="O158" s="61" t="n"/>
      <c r="P158" s="131" t="n"/>
      <c r="Q158" s="131" t="n"/>
      <c r="R158" s="131" t="n"/>
      <c r="S158" s="194" t="n"/>
      <c r="T158" s="131" t="n"/>
      <c r="U158" s="131" t="n"/>
      <c r="V158" s="131" t="inlineStr">
        <is>
          <t>Imported snapshot / metadata; regulatory linkage editable in Master</t>
        </is>
      </c>
    </row>
    <row r="159">
      <c r="A159" s="54" t="inlineStr">
        <is>
          <t>EV-MSTR-0155</t>
        </is>
      </c>
      <c r="B159" s="61" t="n"/>
      <c r="C159" s="61" t="n"/>
      <c r="D159" s="61" t="n"/>
      <c r="E159" s="61" t="n"/>
      <c r="F159" s="61" t="n"/>
      <c r="G159" s="61" t="n"/>
      <c r="H159" s="193" t="n"/>
      <c r="I159" s="193" t="n"/>
      <c r="J159" s="61" t="n"/>
      <c r="K159" s="61" t="n"/>
      <c r="L159" s="61" t="n"/>
      <c r="M159" s="61" t="n"/>
      <c r="N159" s="61" t="n"/>
      <c r="O159" s="61" t="n"/>
      <c r="P159" s="131" t="n"/>
      <c r="Q159" s="131" t="n"/>
      <c r="R159" s="131" t="n"/>
      <c r="S159" s="194" t="n"/>
      <c r="T159" s="131" t="n"/>
      <c r="U159" s="131" t="n"/>
      <c r="V159" s="131" t="inlineStr">
        <is>
          <t>Imported snapshot / metadata; regulatory linkage editable in Master</t>
        </is>
      </c>
    </row>
    <row r="160">
      <c r="A160" s="54" t="inlineStr">
        <is>
          <t>EV-MSTR-0156</t>
        </is>
      </c>
      <c r="B160" s="61" t="n"/>
      <c r="C160" s="61" t="n"/>
      <c r="D160" s="61" t="n"/>
      <c r="E160" s="61" t="n"/>
      <c r="F160" s="61" t="n"/>
      <c r="G160" s="61" t="n"/>
      <c r="H160" s="193" t="n"/>
      <c r="I160" s="193" t="n"/>
      <c r="J160" s="61" t="n"/>
      <c r="K160" s="61" t="n"/>
      <c r="L160" s="61" t="n"/>
      <c r="M160" s="61" t="n"/>
      <c r="N160" s="61" t="n"/>
      <c r="O160" s="61" t="n"/>
      <c r="P160" s="131" t="n"/>
      <c r="Q160" s="131" t="n"/>
      <c r="R160" s="131" t="n"/>
      <c r="S160" s="194" t="n"/>
      <c r="T160" s="131" t="n"/>
      <c r="U160" s="131" t="n"/>
      <c r="V160" s="131" t="inlineStr">
        <is>
          <t>Imported snapshot / metadata; regulatory linkage editable in Master</t>
        </is>
      </c>
    </row>
    <row r="161">
      <c r="A161" s="54" t="inlineStr">
        <is>
          <t>EV-MSTR-0157</t>
        </is>
      </c>
      <c r="B161" s="61" t="n"/>
      <c r="C161" s="61" t="n"/>
      <c r="D161" s="61" t="n"/>
      <c r="E161" s="61" t="n"/>
      <c r="F161" s="61" t="n"/>
      <c r="G161" s="61" t="n"/>
      <c r="H161" s="193" t="n"/>
      <c r="I161" s="193" t="n"/>
      <c r="J161" s="61" t="n"/>
      <c r="K161" s="61" t="n"/>
      <c r="L161" s="61" t="n"/>
      <c r="M161" s="61" t="n"/>
      <c r="N161" s="61" t="n"/>
      <c r="O161" s="61" t="n"/>
      <c r="P161" s="131" t="n"/>
      <c r="Q161" s="131" t="n"/>
      <c r="R161" s="131" t="n"/>
      <c r="S161" s="194" t="n"/>
      <c r="T161" s="131" t="n"/>
      <c r="U161" s="131" t="n"/>
      <c r="V161" s="131" t="inlineStr">
        <is>
          <t>Imported snapshot / metadata; regulatory linkage editable in Master</t>
        </is>
      </c>
    </row>
    <row r="162">
      <c r="A162" s="54" t="inlineStr">
        <is>
          <t>EV-MSTR-0158</t>
        </is>
      </c>
      <c r="B162" s="61" t="n"/>
      <c r="C162" s="61" t="n"/>
      <c r="D162" s="61" t="n"/>
      <c r="E162" s="61" t="n"/>
      <c r="F162" s="61" t="n"/>
      <c r="G162" s="61" t="n"/>
      <c r="H162" s="193" t="n"/>
      <c r="I162" s="193" t="n"/>
      <c r="J162" s="61" t="n"/>
      <c r="K162" s="61" t="n"/>
      <c r="L162" s="61" t="n"/>
      <c r="M162" s="61" t="n"/>
      <c r="N162" s="61" t="n"/>
      <c r="O162" s="61" t="n"/>
      <c r="P162" s="131" t="n"/>
      <c r="Q162" s="131" t="n"/>
      <c r="R162" s="131" t="n"/>
      <c r="S162" s="194" t="n"/>
      <c r="T162" s="131" t="n"/>
      <c r="U162" s="131" t="n"/>
      <c r="V162" s="131" t="inlineStr">
        <is>
          <t>Imported snapshot / metadata; regulatory linkage editable in Master</t>
        </is>
      </c>
    </row>
    <row r="163">
      <c r="A163" s="54" t="inlineStr">
        <is>
          <t>EV-MSTR-0159</t>
        </is>
      </c>
      <c r="B163" s="61" t="n"/>
      <c r="C163" s="61" t="n"/>
      <c r="D163" s="61" t="n"/>
      <c r="E163" s="61" t="n"/>
      <c r="F163" s="61" t="n"/>
      <c r="G163" s="61" t="n"/>
      <c r="H163" s="193" t="n"/>
      <c r="I163" s="193" t="n"/>
      <c r="J163" s="61" t="n"/>
      <c r="K163" s="61" t="n"/>
      <c r="L163" s="61" t="n"/>
      <c r="M163" s="61" t="n"/>
      <c r="N163" s="61" t="n"/>
      <c r="O163" s="61" t="n"/>
      <c r="P163" s="131" t="n"/>
      <c r="Q163" s="131" t="n"/>
      <c r="R163" s="131" t="n"/>
      <c r="S163" s="194" t="n"/>
      <c r="T163" s="131" t="n"/>
      <c r="U163" s="131" t="n"/>
      <c r="V163" s="131" t="inlineStr">
        <is>
          <t>Imported snapshot / metadata; regulatory linkage editable in Master</t>
        </is>
      </c>
    </row>
    <row r="164">
      <c r="A164" s="54" t="inlineStr">
        <is>
          <t>EV-MSTR-0160</t>
        </is>
      </c>
      <c r="B164" s="61" t="n"/>
      <c r="C164" s="61" t="n"/>
      <c r="D164" s="61" t="n"/>
      <c r="E164" s="61" t="n"/>
      <c r="F164" s="61" t="n"/>
      <c r="G164" s="61" t="n"/>
      <c r="H164" s="193" t="n"/>
      <c r="I164" s="193" t="n"/>
      <c r="J164" s="61" t="n"/>
      <c r="K164" s="61" t="n"/>
      <c r="L164" s="61" t="n"/>
      <c r="M164" s="61" t="n"/>
      <c r="N164" s="61" t="n"/>
      <c r="O164" s="61" t="n"/>
      <c r="P164" s="131" t="n"/>
      <c r="Q164" s="131" t="n"/>
      <c r="R164" s="131" t="n"/>
      <c r="S164" s="194" t="n"/>
      <c r="T164" s="131" t="n"/>
      <c r="U164" s="131" t="n"/>
      <c r="V164" s="131" t="inlineStr">
        <is>
          <t>Imported snapshot / metadata; regulatory linkage editable in Master</t>
        </is>
      </c>
    </row>
    <row r="165">
      <c r="A165" s="54" t="inlineStr">
        <is>
          <t>EV-MSTR-0161</t>
        </is>
      </c>
      <c r="B165" s="61" t="n"/>
      <c r="C165" s="61" t="n"/>
      <c r="D165" s="61" t="n"/>
      <c r="E165" s="61" t="n"/>
      <c r="F165" s="61" t="n"/>
      <c r="G165" s="61" t="n"/>
      <c r="H165" s="193" t="n"/>
      <c r="I165" s="193" t="n"/>
      <c r="J165" s="61" t="n"/>
      <c r="K165" s="61" t="n"/>
      <c r="L165" s="61" t="n"/>
      <c r="M165" s="61" t="n"/>
      <c r="N165" s="61" t="n"/>
      <c r="O165" s="61" t="n"/>
      <c r="P165" s="131" t="n"/>
      <c r="Q165" s="131" t="n"/>
      <c r="R165" s="131" t="n"/>
      <c r="S165" s="194" t="n"/>
      <c r="T165" s="131" t="n"/>
      <c r="U165" s="131" t="n"/>
      <c r="V165" s="131" t="inlineStr">
        <is>
          <t>Imported snapshot / metadata; regulatory linkage editable in Master</t>
        </is>
      </c>
    </row>
    <row r="166">
      <c r="A166" s="54" t="inlineStr">
        <is>
          <t>EV-MSTR-0162</t>
        </is>
      </c>
      <c r="B166" s="61" t="n"/>
      <c r="C166" s="61" t="n"/>
      <c r="D166" s="61" t="n"/>
      <c r="E166" s="61" t="n"/>
      <c r="F166" s="61" t="n"/>
      <c r="G166" s="61" t="n"/>
      <c r="H166" s="193" t="n"/>
      <c r="I166" s="193" t="n"/>
      <c r="J166" s="61" t="n"/>
      <c r="K166" s="61" t="n"/>
      <c r="L166" s="61" t="n"/>
      <c r="M166" s="61" t="n"/>
      <c r="N166" s="61" t="n"/>
      <c r="O166" s="61" t="n"/>
      <c r="P166" s="131" t="n"/>
      <c r="Q166" s="131" t="n"/>
      <c r="R166" s="131" t="n"/>
      <c r="S166" s="194" t="n"/>
      <c r="T166" s="131" t="n"/>
      <c r="U166" s="131" t="n"/>
      <c r="V166" s="131" t="inlineStr">
        <is>
          <t>Imported snapshot / metadata; regulatory linkage editable in Master</t>
        </is>
      </c>
    </row>
    <row r="167">
      <c r="A167" s="54" t="inlineStr">
        <is>
          <t>EV-MSTR-0163</t>
        </is>
      </c>
      <c r="B167" s="61" t="n"/>
      <c r="C167" s="61" t="n"/>
      <c r="D167" s="61" t="n"/>
      <c r="E167" s="61" t="n"/>
      <c r="F167" s="61" t="n"/>
      <c r="G167" s="61" t="n"/>
      <c r="H167" s="193" t="n"/>
      <c r="I167" s="193" t="n"/>
      <c r="J167" s="61" t="n"/>
      <c r="K167" s="61" t="n"/>
      <c r="L167" s="61" t="n"/>
      <c r="M167" s="61" t="n"/>
      <c r="N167" s="61" t="n"/>
      <c r="O167" s="61" t="n"/>
      <c r="P167" s="131" t="n"/>
      <c r="Q167" s="131" t="n"/>
      <c r="R167" s="131" t="n"/>
      <c r="S167" s="194" t="n"/>
      <c r="T167" s="131" t="n"/>
      <c r="U167" s="131" t="n"/>
      <c r="V167" s="131" t="inlineStr">
        <is>
          <t>Imported snapshot / metadata; regulatory linkage editable in Master</t>
        </is>
      </c>
    </row>
    <row r="168">
      <c r="A168" s="54" t="inlineStr">
        <is>
          <t>EV-MSTR-0164</t>
        </is>
      </c>
      <c r="B168" s="61" t="n"/>
      <c r="C168" s="61" t="n"/>
      <c r="D168" s="61" t="n"/>
      <c r="E168" s="61" t="n"/>
      <c r="F168" s="61" t="n"/>
      <c r="G168" s="61" t="n"/>
      <c r="H168" s="193" t="n"/>
      <c r="I168" s="193" t="n"/>
      <c r="J168" s="61" t="n"/>
      <c r="K168" s="61" t="n"/>
      <c r="L168" s="61" t="n"/>
      <c r="M168" s="61" t="n"/>
      <c r="N168" s="61" t="n"/>
      <c r="O168" s="61" t="n"/>
      <c r="P168" s="131" t="n"/>
      <c r="Q168" s="131" t="n"/>
      <c r="R168" s="131" t="n"/>
      <c r="S168" s="194" t="n"/>
      <c r="T168" s="131" t="n"/>
      <c r="U168" s="131" t="n"/>
      <c r="V168" s="131" t="inlineStr">
        <is>
          <t>Imported snapshot / metadata; regulatory linkage editable in Master</t>
        </is>
      </c>
    </row>
    <row r="169">
      <c r="A169" s="54" t="inlineStr">
        <is>
          <t>EV-MSTR-0165</t>
        </is>
      </c>
      <c r="B169" s="61" t="n"/>
      <c r="C169" s="61" t="n"/>
      <c r="D169" s="61" t="n"/>
      <c r="E169" s="61" t="n"/>
      <c r="F169" s="61" t="n"/>
      <c r="G169" s="61" t="n"/>
      <c r="H169" s="193" t="n"/>
      <c r="I169" s="193" t="n"/>
      <c r="J169" s="61" t="n"/>
      <c r="K169" s="61" t="n"/>
      <c r="L169" s="61" t="n"/>
      <c r="M169" s="61" t="n"/>
      <c r="N169" s="61" t="n"/>
      <c r="O169" s="61" t="n"/>
      <c r="P169" s="131" t="n"/>
      <c r="Q169" s="131" t="n"/>
      <c r="R169" s="131" t="n"/>
      <c r="S169" s="194" t="n"/>
      <c r="T169" s="131" t="n"/>
      <c r="U169" s="131" t="n"/>
      <c r="V169" s="131" t="inlineStr">
        <is>
          <t>Imported snapshot / metadata; regulatory linkage editable in Master</t>
        </is>
      </c>
    </row>
    <row r="170">
      <c r="A170" s="54" t="inlineStr">
        <is>
          <t>EV-MSTR-0166</t>
        </is>
      </c>
      <c r="B170" s="61" t="n"/>
      <c r="C170" s="61" t="n"/>
      <c r="D170" s="61" t="n"/>
      <c r="E170" s="61" t="n"/>
      <c r="F170" s="61" t="n"/>
      <c r="G170" s="61" t="n"/>
      <c r="H170" s="193" t="n"/>
      <c r="I170" s="193" t="n"/>
      <c r="J170" s="61" t="n"/>
      <c r="K170" s="61" t="n"/>
      <c r="L170" s="61" t="n"/>
      <c r="M170" s="61" t="n"/>
      <c r="N170" s="61" t="n"/>
      <c r="O170" s="61" t="n"/>
      <c r="P170" s="131" t="n"/>
      <c r="Q170" s="131" t="n"/>
      <c r="R170" s="131" t="n"/>
      <c r="S170" s="194" t="n"/>
      <c r="T170" s="131" t="n"/>
      <c r="U170" s="131" t="n"/>
      <c r="V170" s="131" t="inlineStr">
        <is>
          <t>Imported snapshot / metadata; regulatory linkage editable in Master</t>
        </is>
      </c>
    </row>
    <row r="171">
      <c r="A171" s="54" t="inlineStr">
        <is>
          <t>EV-MSTR-0167</t>
        </is>
      </c>
      <c r="B171" s="61" t="n"/>
      <c r="C171" s="61" t="n"/>
      <c r="D171" s="61" t="n"/>
      <c r="E171" s="61" t="n"/>
      <c r="F171" s="61" t="n"/>
      <c r="G171" s="61" t="n"/>
      <c r="H171" s="193" t="n"/>
      <c r="I171" s="193" t="n"/>
      <c r="J171" s="61" t="n"/>
      <c r="K171" s="61" t="n"/>
      <c r="L171" s="61" t="n"/>
      <c r="M171" s="61" t="n"/>
      <c r="N171" s="61" t="n"/>
      <c r="O171" s="61" t="n"/>
      <c r="P171" s="131" t="n"/>
      <c r="Q171" s="131" t="n"/>
      <c r="R171" s="131" t="n"/>
      <c r="S171" s="194" t="n"/>
      <c r="T171" s="131" t="n"/>
      <c r="U171" s="131" t="n"/>
      <c r="V171" s="131" t="inlineStr">
        <is>
          <t>Imported snapshot / metadata; regulatory linkage editable in Master</t>
        </is>
      </c>
    </row>
    <row r="172">
      <c r="A172" s="54" t="inlineStr">
        <is>
          <t>EV-MSTR-0168</t>
        </is>
      </c>
      <c r="B172" s="61" t="n"/>
      <c r="C172" s="61" t="n"/>
      <c r="D172" s="61" t="n"/>
      <c r="E172" s="61" t="n"/>
      <c r="F172" s="61" t="n"/>
      <c r="G172" s="61" t="n"/>
      <c r="H172" s="193" t="n"/>
      <c r="I172" s="193" t="n"/>
      <c r="J172" s="61" t="n"/>
      <c r="K172" s="61" t="n"/>
      <c r="L172" s="61" t="n"/>
      <c r="M172" s="61" t="n"/>
      <c r="N172" s="61" t="n"/>
      <c r="O172" s="61" t="n"/>
      <c r="P172" s="131" t="n"/>
      <c r="Q172" s="131" t="n"/>
      <c r="R172" s="131" t="n"/>
      <c r="S172" s="194" t="n"/>
      <c r="T172" s="131" t="n"/>
      <c r="U172" s="131" t="n"/>
      <c r="V172" s="131" t="inlineStr">
        <is>
          <t>Imported snapshot / metadata; regulatory linkage editable in Master</t>
        </is>
      </c>
    </row>
    <row r="173">
      <c r="A173" s="54" t="inlineStr">
        <is>
          <t>EV-MSTR-0169</t>
        </is>
      </c>
      <c r="B173" s="61" t="n"/>
      <c r="C173" s="61" t="n"/>
      <c r="D173" s="61" t="n"/>
      <c r="E173" s="61" t="n"/>
      <c r="F173" s="61" t="n"/>
      <c r="G173" s="61" t="n"/>
      <c r="H173" s="193" t="n"/>
      <c r="I173" s="193" t="n"/>
      <c r="J173" s="61" t="n"/>
      <c r="K173" s="61" t="n"/>
      <c r="L173" s="61" t="n"/>
      <c r="M173" s="61" t="n"/>
      <c r="N173" s="61" t="n"/>
      <c r="O173" s="61" t="n"/>
      <c r="P173" s="131" t="n"/>
      <c r="Q173" s="131" t="n"/>
      <c r="R173" s="131" t="n"/>
      <c r="S173" s="194" t="n"/>
      <c r="T173" s="131" t="n"/>
      <c r="U173" s="131" t="n"/>
      <c r="V173" s="131" t="inlineStr">
        <is>
          <t>Imported snapshot / metadata; regulatory linkage editable in Master</t>
        </is>
      </c>
    </row>
    <row r="174">
      <c r="A174" s="54" t="inlineStr">
        <is>
          <t>EV-MSTR-0170</t>
        </is>
      </c>
      <c r="B174" s="61" t="n"/>
      <c r="C174" s="61" t="n"/>
      <c r="D174" s="61" t="n"/>
      <c r="E174" s="61" t="n"/>
      <c r="F174" s="61" t="n"/>
      <c r="G174" s="61" t="n"/>
      <c r="H174" s="193" t="n"/>
      <c r="I174" s="193" t="n"/>
      <c r="J174" s="61" t="n"/>
      <c r="K174" s="61" t="n"/>
      <c r="L174" s="61" t="n"/>
      <c r="M174" s="61" t="n"/>
      <c r="N174" s="61" t="n"/>
      <c r="O174" s="61" t="n"/>
      <c r="P174" s="131" t="n"/>
      <c r="Q174" s="131" t="n"/>
      <c r="R174" s="131" t="n"/>
      <c r="S174" s="194" t="n"/>
      <c r="T174" s="131" t="n"/>
      <c r="U174" s="131" t="n"/>
      <c r="V174" s="131" t="inlineStr">
        <is>
          <t>Imported snapshot / metadata; regulatory linkage editable in Master</t>
        </is>
      </c>
    </row>
    <row r="175">
      <c r="A175" s="54" t="inlineStr">
        <is>
          <t>EV-MSTR-0171</t>
        </is>
      </c>
      <c r="B175" s="61" t="n"/>
      <c r="C175" s="61" t="n"/>
      <c r="D175" s="61" t="n"/>
      <c r="E175" s="61" t="n"/>
      <c r="F175" s="61" t="n"/>
      <c r="G175" s="61" t="n"/>
      <c r="H175" s="193" t="n"/>
      <c r="I175" s="193" t="n"/>
      <c r="J175" s="61" t="n"/>
      <c r="K175" s="61" t="n"/>
      <c r="L175" s="61" t="n"/>
      <c r="M175" s="61" t="n"/>
      <c r="N175" s="61" t="n"/>
      <c r="O175" s="61" t="n"/>
      <c r="P175" s="131" t="n"/>
      <c r="Q175" s="131" t="n"/>
      <c r="R175" s="131" t="n"/>
      <c r="S175" s="194" t="n"/>
      <c r="T175" s="131" t="n"/>
      <c r="U175" s="131" t="n"/>
      <c r="V175" s="131" t="inlineStr">
        <is>
          <t>Imported snapshot / metadata; regulatory linkage editable in Master</t>
        </is>
      </c>
    </row>
    <row r="176">
      <c r="A176" s="54" t="inlineStr">
        <is>
          <t>EV-MSTR-0172</t>
        </is>
      </c>
      <c r="B176" s="61" t="n"/>
      <c r="C176" s="61" t="n"/>
      <c r="D176" s="61" t="n"/>
      <c r="E176" s="61" t="n"/>
      <c r="F176" s="61" t="n"/>
      <c r="G176" s="61" t="n"/>
      <c r="H176" s="193" t="n"/>
      <c r="I176" s="193" t="n"/>
      <c r="J176" s="61" t="n"/>
      <c r="K176" s="61" t="n"/>
      <c r="L176" s="61" t="n"/>
      <c r="M176" s="61" t="n"/>
      <c r="N176" s="61" t="n"/>
      <c r="O176" s="61" t="n"/>
      <c r="P176" s="131" t="n"/>
      <c r="Q176" s="131" t="n"/>
      <c r="R176" s="131" t="n"/>
      <c r="S176" s="194" t="n"/>
      <c r="T176" s="131" t="n"/>
      <c r="U176" s="131" t="n"/>
      <c r="V176" s="131" t="inlineStr">
        <is>
          <t>Imported snapshot / metadata; regulatory linkage editable in Master</t>
        </is>
      </c>
    </row>
    <row r="177">
      <c r="A177" s="54" t="inlineStr">
        <is>
          <t>EV-MSTR-0173</t>
        </is>
      </c>
      <c r="B177" s="61" t="n"/>
      <c r="C177" s="61" t="n"/>
      <c r="D177" s="61" t="n"/>
      <c r="E177" s="61" t="n"/>
      <c r="F177" s="61" t="n"/>
      <c r="G177" s="61" t="n"/>
      <c r="H177" s="193" t="n"/>
      <c r="I177" s="193" t="n"/>
      <c r="J177" s="61" t="n"/>
      <c r="K177" s="61" t="n"/>
      <c r="L177" s="61" t="n"/>
      <c r="M177" s="61" t="n"/>
      <c r="N177" s="61" t="n"/>
      <c r="O177" s="61" t="n"/>
      <c r="P177" s="131" t="n"/>
      <c r="Q177" s="131" t="n"/>
      <c r="R177" s="131" t="n"/>
      <c r="S177" s="194" t="n"/>
      <c r="T177" s="131" t="n"/>
      <c r="U177" s="131" t="n"/>
      <c r="V177" s="131" t="inlineStr">
        <is>
          <t>Imported snapshot / metadata; regulatory linkage editable in Master</t>
        </is>
      </c>
    </row>
    <row r="178">
      <c r="A178" s="54" t="inlineStr">
        <is>
          <t>EV-MSTR-0174</t>
        </is>
      </c>
      <c r="B178" s="61" t="n"/>
      <c r="C178" s="61" t="n"/>
      <c r="D178" s="61" t="n"/>
      <c r="E178" s="61" t="n"/>
      <c r="F178" s="61" t="n"/>
      <c r="G178" s="61" t="n"/>
      <c r="H178" s="193" t="n"/>
      <c r="I178" s="193" t="n"/>
      <c r="J178" s="61" t="n"/>
      <c r="K178" s="61" t="n"/>
      <c r="L178" s="61" t="n"/>
      <c r="M178" s="61" t="n"/>
      <c r="N178" s="61" t="n"/>
      <c r="O178" s="61" t="n"/>
      <c r="P178" s="131" t="n"/>
      <c r="Q178" s="131" t="n"/>
      <c r="R178" s="131" t="n"/>
      <c r="S178" s="194" t="n"/>
      <c r="T178" s="131" t="n"/>
      <c r="U178" s="131" t="n"/>
      <c r="V178" s="131" t="inlineStr">
        <is>
          <t>Imported snapshot / metadata; regulatory linkage editable in Master</t>
        </is>
      </c>
    </row>
    <row r="179">
      <c r="A179" s="54" t="inlineStr">
        <is>
          <t>EV-MSTR-0175</t>
        </is>
      </c>
      <c r="B179" s="61" t="n"/>
      <c r="C179" s="61" t="n"/>
      <c r="D179" s="61" t="n"/>
      <c r="E179" s="61" t="n"/>
      <c r="F179" s="61" t="n"/>
      <c r="G179" s="61" t="n"/>
      <c r="H179" s="193" t="n"/>
      <c r="I179" s="193" t="n"/>
      <c r="J179" s="61" t="n"/>
      <c r="K179" s="61" t="n"/>
      <c r="L179" s="61" t="n"/>
      <c r="M179" s="61" t="n"/>
      <c r="N179" s="61" t="n"/>
      <c r="O179" s="61" t="n"/>
      <c r="P179" s="131" t="n"/>
      <c r="Q179" s="131" t="n"/>
      <c r="R179" s="131" t="n"/>
      <c r="S179" s="194" t="n"/>
      <c r="T179" s="131" t="n"/>
      <c r="U179" s="131" t="n"/>
      <c r="V179" s="131" t="inlineStr">
        <is>
          <t>Imported snapshot / metadata; regulatory linkage editable in Master</t>
        </is>
      </c>
    </row>
    <row r="180">
      <c r="A180" s="54" t="inlineStr">
        <is>
          <t>EV-MSTR-0176</t>
        </is>
      </c>
      <c r="B180" s="61" t="n"/>
      <c r="C180" s="61" t="n"/>
      <c r="D180" s="61" t="n"/>
      <c r="E180" s="61" t="n"/>
      <c r="F180" s="61" t="n"/>
      <c r="G180" s="61" t="n"/>
      <c r="H180" s="193" t="n"/>
      <c r="I180" s="193" t="n"/>
      <c r="J180" s="61" t="n"/>
      <c r="K180" s="61" t="n"/>
      <c r="L180" s="61" t="n"/>
      <c r="M180" s="61" t="n"/>
      <c r="N180" s="61" t="n"/>
      <c r="O180" s="61" t="n"/>
      <c r="P180" s="131" t="n"/>
      <c r="Q180" s="131" t="n"/>
      <c r="R180" s="131" t="n"/>
      <c r="S180" s="194" t="n"/>
      <c r="T180" s="131" t="n"/>
      <c r="U180" s="131" t="n"/>
      <c r="V180" s="131" t="inlineStr">
        <is>
          <t>Imported snapshot / metadata; regulatory linkage editable in Master</t>
        </is>
      </c>
    </row>
    <row r="181">
      <c r="A181" s="54" t="inlineStr">
        <is>
          <t>EV-MSTR-0177</t>
        </is>
      </c>
      <c r="B181" s="61" t="n"/>
      <c r="C181" s="61" t="n"/>
      <c r="D181" s="61" t="n"/>
      <c r="E181" s="61" t="n"/>
      <c r="F181" s="61" t="n"/>
      <c r="G181" s="61" t="n"/>
      <c r="H181" s="193" t="n"/>
      <c r="I181" s="193" t="n"/>
      <c r="J181" s="61" t="n"/>
      <c r="K181" s="61" t="n"/>
      <c r="L181" s="61" t="n"/>
      <c r="M181" s="61" t="n"/>
      <c r="N181" s="61" t="n"/>
      <c r="O181" s="61" t="n"/>
      <c r="P181" s="131" t="n"/>
      <c r="Q181" s="131" t="n"/>
      <c r="R181" s="131" t="n"/>
      <c r="S181" s="194" t="n"/>
      <c r="T181" s="131" t="n"/>
      <c r="U181" s="131" t="n"/>
      <c r="V181" s="131" t="inlineStr">
        <is>
          <t>Imported snapshot / metadata; regulatory linkage editable in Master</t>
        </is>
      </c>
    </row>
    <row r="182">
      <c r="A182" s="54" t="inlineStr">
        <is>
          <t>EV-MSTR-0178</t>
        </is>
      </c>
      <c r="B182" s="61" t="n"/>
      <c r="C182" s="61" t="n"/>
      <c r="D182" s="61" t="n"/>
      <c r="E182" s="61" t="n"/>
      <c r="F182" s="61" t="n"/>
      <c r="G182" s="61" t="n"/>
      <c r="H182" s="193" t="n"/>
      <c r="I182" s="193" t="n"/>
      <c r="J182" s="61" t="n"/>
      <c r="K182" s="61" t="n"/>
      <c r="L182" s="61" t="n"/>
      <c r="M182" s="61" t="n"/>
      <c r="N182" s="61" t="n"/>
      <c r="O182" s="61" t="n"/>
      <c r="P182" s="131" t="n"/>
      <c r="Q182" s="131" t="n"/>
      <c r="R182" s="131" t="n"/>
      <c r="S182" s="194" t="n"/>
      <c r="T182" s="131" t="n"/>
      <c r="U182" s="131" t="n"/>
      <c r="V182" s="131" t="inlineStr">
        <is>
          <t>Imported snapshot / metadata; regulatory linkage editable in Master</t>
        </is>
      </c>
    </row>
    <row r="183">
      <c r="A183" s="54" t="inlineStr">
        <is>
          <t>EV-MSTR-0179</t>
        </is>
      </c>
      <c r="B183" s="61" t="n"/>
      <c r="C183" s="61" t="n"/>
      <c r="D183" s="61" t="n"/>
      <c r="E183" s="61" t="n"/>
      <c r="F183" s="61" t="n"/>
      <c r="G183" s="61" t="n"/>
      <c r="H183" s="193" t="n"/>
      <c r="I183" s="193" t="n"/>
      <c r="J183" s="61" t="n"/>
      <c r="K183" s="61" t="n"/>
      <c r="L183" s="61" t="n"/>
      <c r="M183" s="61" t="n"/>
      <c r="N183" s="61" t="n"/>
      <c r="O183" s="61" t="n"/>
      <c r="P183" s="131" t="n"/>
      <c r="Q183" s="131" t="n"/>
      <c r="R183" s="131" t="n"/>
      <c r="S183" s="194" t="n"/>
      <c r="T183" s="131" t="n"/>
      <c r="U183" s="131" t="n"/>
      <c r="V183" s="131" t="inlineStr">
        <is>
          <t>Imported snapshot / metadata; regulatory linkage editable in Master</t>
        </is>
      </c>
    </row>
    <row r="184">
      <c r="A184" s="54" t="inlineStr">
        <is>
          <t>EV-MSTR-0180</t>
        </is>
      </c>
      <c r="B184" s="61" t="n"/>
      <c r="C184" s="61" t="n"/>
      <c r="D184" s="61" t="n"/>
      <c r="E184" s="61" t="n"/>
      <c r="F184" s="61" t="n"/>
      <c r="G184" s="61" t="n"/>
      <c r="H184" s="193" t="n"/>
      <c r="I184" s="193" t="n"/>
      <c r="J184" s="61" t="n"/>
      <c r="K184" s="61" t="n"/>
      <c r="L184" s="61" t="n"/>
      <c r="M184" s="61" t="n"/>
      <c r="N184" s="61" t="n"/>
      <c r="O184" s="61" t="n"/>
      <c r="P184" s="131" t="n"/>
      <c r="Q184" s="131" t="n"/>
      <c r="R184" s="131" t="n"/>
      <c r="S184" s="194" t="n"/>
      <c r="T184" s="131" t="n"/>
      <c r="U184" s="131" t="n"/>
      <c r="V184" s="131" t="inlineStr">
        <is>
          <t>Imported snapshot / metadata; regulatory linkage editable in Master</t>
        </is>
      </c>
    </row>
    <row r="185">
      <c r="A185" s="54" t="inlineStr">
        <is>
          <t>EV-MSTR-0181</t>
        </is>
      </c>
      <c r="B185" s="61" t="n"/>
      <c r="C185" s="61" t="n"/>
      <c r="D185" s="61" t="n"/>
      <c r="E185" s="61" t="n"/>
      <c r="F185" s="61" t="n"/>
      <c r="G185" s="61" t="n"/>
      <c r="H185" s="193" t="n"/>
      <c r="I185" s="193" t="n"/>
      <c r="J185" s="61" t="n"/>
      <c r="K185" s="61" t="n"/>
      <c r="L185" s="61" t="n"/>
      <c r="M185" s="61" t="n"/>
      <c r="N185" s="61" t="n"/>
      <c r="O185" s="61" t="n"/>
      <c r="P185" s="131" t="n"/>
      <c r="Q185" s="131" t="n"/>
      <c r="R185" s="131" t="n"/>
      <c r="S185" s="194" t="n"/>
      <c r="T185" s="131" t="n"/>
      <c r="U185" s="131" t="n"/>
      <c r="V185" s="131" t="inlineStr">
        <is>
          <t>Imported snapshot / metadata; regulatory linkage editable in Master</t>
        </is>
      </c>
    </row>
    <row r="186">
      <c r="A186" s="54" t="inlineStr">
        <is>
          <t>EV-MSTR-0182</t>
        </is>
      </c>
      <c r="B186" s="61" t="n"/>
      <c r="C186" s="61" t="n"/>
      <c r="D186" s="61" t="n"/>
      <c r="E186" s="61" t="n"/>
      <c r="F186" s="61" t="n"/>
      <c r="G186" s="61" t="n"/>
      <c r="H186" s="193" t="n"/>
      <c r="I186" s="193" t="n"/>
      <c r="J186" s="61" t="n"/>
      <c r="K186" s="61" t="n"/>
      <c r="L186" s="61" t="n"/>
      <c r="M186" s="61" t="n"/>
      <c r="N186" s="61" t="n"/>
      <c r="O186" s="61" t="n"/>
      <c r="P186" s="131" t="n"/>
      <c r="Q186" s="131" t="n"/>
      <c r="R186" s="131" t="n"/>
      <c r="S186" s="194" t="n"/>
      <c r="T186" s="131" t="n"/>
      <c r="U186" s="131" t="n"/>
      <c r="V186" s="131" t="inlineStr">
        <is>
          <t>Imported snapshot / metadata; regulatory linkage editable in Master</t>
        </is>
      </c>
    </row>
    <row r="187">
      <c r="A187" s="54" t="inlineStr">
        <is>
          <t>EV-MSTR-0183</t>
        </is>
      </c>
      <c r="B187" s="61" t="n"/>
      <c r="C187" s="61" t="n"/>
      <c r="D187" s="61" t="n"/>
      <c r="E187" s="61" t="n"/>
      <c r="F187" s="61" t="n"/>
      <c r="G187" s="61" t="n"/>
      <c r="H187" s="193" t="n"/>
      <c r="I187" s="193" t="n"/>
      <c r="J187" s="61" t="n"/>
      <c r="K187" s="61" t="n"/>
      <c r="L187" s="61" t="n"/>
      <c r="M187" s="61" t="n"/>
      <c r="N187" s="61" t="n"/>
      <c r="O187" s="61" t="n"/>
      <c r="P187" s="131" t="n"/>
      <c r="Q187" s="131" t="n"/>
      <c r="R187" s="131" t="n"/>
      <c r="S187" s="194" t="n"/>
      <c r="T187" s="131" t="n"/>
      <c r="U187" s="131" t="n"/>
      <c r="V187" s="131" t="inlineStr">
        <is>
          <t>Imported snapshot / metadata; regulatory linkage editable in Master</t>
        </is>
      </c>
    </row>
    <row r="188">
      <c r="A188" s="54" t="inlineStr">
        <is>
          <t>EV-MSTR-0184</t>
        </is>
      </c>
      <c r="B188" s="61" t="n"/>
      <c r="C188" s="61" t="n"/>
      <c r="D188" s="61" t="n"/>
      <c r="E188" s="61" t="n"/>
      <c r="F188" s="61" t="n"/>
      <c r="G188" s="61" t="n"/>
      <c r="H188" s="193" t="n"/>
      <c r="I188" s="193" t="n"/>
      <c r="J188" s="61" t="n"/>
      <c r="K188" s="61" t="n"/>
      <c r="L188" s="61" t="n"/>
      <c r="M188" s="61" t="n"/>
      <c r="N188" s="61" t="n"/>
      <c r="O188" s="61" t="n"/>
      <c r="P188" s="131" t="n"/>
      <c r="Q188" s="131" t="n"/>
      <c r="R188" s="131" t="n"/>
      <c r="S188" s="194" t="n"/>
      <c r="T188" s="131" t="n"/>
      <c r="U188" s="131" t="n"/>
      <c r="V188" s="131" t="inlineStr">
        <is>
          <t>Imported snapshot / metadata; regulatory linkage editable in Master</t>
        </is>
      </c>
    </row>
    <row r="189">
      <c r="A189" s="54" t="inlineStr">
        <is>
          <t>EV-MSTR-0185</t>
        </is>
      </c>
      <c r="B189" s="61" t="n"/>
      <c r="C189" s="61" t="n"/>
      <c r="D189" s="61" t="n"/>
      <c r="E189" s="61" t="n"/>
      <c r="F189" s="61" t="n"/>
      <c r="G189" s="61" t="n"/>
      <c r="H189" s="193" t="n"/>
      <c r="I189" s="193" t="n"/>
      <c r="J189" s="61" t="n"/>
      <c r="K189" s="61" t="n"/>
      <c r="L189" s="61" t="n"/>
      <c r="M189" s="61" t="n"/>
      <c r="N189" s="61" t="n"/>
      <c r="O189" s="61" t="n"/>
      <c r="P189" s="131" t="n"/>
      <c r="Q189" s="131" t="n"/>
      <c r="R189" s="131" t="n"/>
      <c r="S189" s="194" t="n"/>
      <c r="T189" s="131" t="n"/>
      <c r="U189" s="131" t="n"/>
      <c r="V189" s="131" t="inlineStr">
        <is>
          <t>Imported snapshot / metadata; regulatory linkage editable in Master</t>
        </is>
      </c>
    </row>
    <row r="190">
      <c r="A190" s="54" t="inlineStr">
        <is>
          <t>EV-MSTR-0186</t>
        </is>
      </c>
      <c r="B190" s="61" t="n"/>
      <c r="C190" s="61" t="n"/>
      <c r="D190" s="61" t="n"/>
      <c r="E190" s="61" t="n"/>
      <c r="F190" s="61" t="n"/>
      <c r="G190" s="61" t="n"/>
      <c r="H190" s="193" t="n"/>
      <c r="I190" s="193" t="n"/>
      <c r="J190" s="61" t="n"/>
      <c r="K190" s="61" t="n"/>
      <c r="L190" s="61" t="n"/>
      <c r="M190" s="61" t="n"/>
      <c r="N190" s="61" t="n"/>
      <c r="O190" s="61" t="n"/>
      <c r="P190" s="131" t="n"/>
      <c r="Q190" s="131" t="n"/>
      <c r="R190" s="131" t="n"/>
      <c r="S190" s="194" t="n"/>
      <c r="T190" s="131" t="n"/>
      <c r="U190" s="131" t="n"/>
      <c r="V190" s="131" t="inlineStr">
        <is>
          <t>Imported snapshot / metadata; regulatory linkage editable in Master</t>
        </is>
      </c>
    </row>
    <row r="191">
      <c r="A191" s="54" t="inlineStr">
        <is>
          <t>EV-MSTR-0187</t>
        </is>
      </c>
      <c r="B191" s="61" t="n"/>
      <c r="C191" s="61" t="n"/>
      <c r="D191" s="61" t="n"/>
      <c r="E191" s="61" t="n"/>
      <c r="F191" s="61" t="n"/>
      <c r="G191" s="61" t="n"/>
      <c r="H191" s="193" t="n"/>
      <c r="I191" s="193" t="n"/>
      <c r="J191" s="61" t="n"/>
      <c r="K191" s="61" t="n"/>
      <c r="L191" s="61" t="n"/>
      <c r="M191" s="61" t="n"/>
      <c r="N191" s="61" t="n"/>
      <c r="O191" s="61" t="n"/>
      <c r="P191" s="131" t="n"/>
      <c r="Q191" s="131" t="n"/>
      <c r="R191" s="131" t="n"/>
      <c r="S191" s="194" t="n"/>
      <c r="T191" s="131" t="n"/>
      <c r="U191" s="131" t="n"/>
      <c r="V191" s="131" t="inlineStr">
        <is>
          <t>Imported snapshot / metadata; regulatory linkage editable in Master</t>
        </is>
      </c>
    </row>
    <row r="192">
      <c r="A192" s="54" t="inlineStr">
        <is>
          <t>EV-MSTR-0188</t>
        </is>
      </c>
      <c r="B192" s="61" t="n"/>
      <c r="C192" s="61" t="n"/>
      <c r="D192" s="61" t="n"/>
      <c r="E192" s="61" t="n"/>
      <c r="F192" s="61" t="n"/>
      <c r="G192" s="61" t="n"/>
      <c r="H192" s="193" t="n"/>
      <c r="I192" s="193" t="n"/>
      <c r="J192" s="61" t="n"/>
      <c r="K192" s="61" t="n"/>
      <c r="L192" s="61" t="n"/>
      <c r="M192" s="61" t="n"/>
      <c r="N192" s="61" t="n"/>
      <c r="O192" s="61" t="n"/>
      <c r="P192" s="131" t="n"/>
      <c r="Q192" s="131" t="n"/>
      <c r="R192" s="131" t="n"/>
      <c r="S192" s="194" t="n"/>
      <c r="T192" s="131" t="n"/>
      <c r="U192" s="131" t="n"/>
      <c r="V192" s="131" t="inlineStr">
        <is>
          <t>Imported snapshot / metadata; regulatory linkage editable in Master</t>
        </is>
      </c>
    </row>
    <row r="193">
      <c r="A193" s="54" t="inlineStr">
        <is>
          <t>EV-MSTR-0189</t>
        </is>
      </c>
      <c r="B193" s="61" t="n"/>
      <c r="C193" s="61" t="n"/>
      <c r="D193" s="61" t="n"/>
      <c r="E193" s="61" t="n"/>
      <c r="F193" s="61" t="n"/>
      <c r="G193" s="61" t="n"/>
      <c r="H193" s="193" t="n"/>
      <c r="I193" s="193" t="n"/>
      <c r="J193" s="61" t="n"/>
      <c r="K193" s="61" t="n"/>
      <c r="L193" s="61" t="n"/>
      <c r="M193" s="61" t="n"/>
      <c r="N193" s="61" t="n"/>
      <c r="O193" s="61" t="n"/>
      <c r="P193" s="131" t="n"/>
      <c r="Q193" s="131" t="n"/>
      <c r="R193" s="131" t="n"/>
      <c r="S193" s="194" t="n"/>
      <c r="T193" s="131" t="n"/>
      <c r="U193" s="131" t="n"/>
      <c r="V193" s="131" t="inlineStr">
        <is>
          <t>Imported snapshot / metadata; regulatory linkage editable in Master</t>
        </is>
      </c>
    </row>
    <row r="194">
      <c r="A194" s="54" t="inlineStr">
        <is>
          <t>EV-MSTR-0190</t>
        </is>
      </c>
      <c r="B194" s="61" t="n"/>
      <c r="C194" s="61" t="n"/>
      <c r="D194" s="61" t="n"/>
      <c r="E194" s="61" t="n"/>
      <c r="F194" s="61" t="n"/>
      <c r="G194" s="61" t="n"/>
      <c r="H194" s="193" t="n"/>
      <c r="I194" s="193" t="n"/>
      <c r="J194" s="61" t="n"/>
      <c r="K194" s="61" t="n"/>
      <c r="L194" s="61" t="n"/>
      <c r="M194" s="61" t="n"/>
      <c r="N194" s="61" t="n"/>
      <c r="O194" s="61" t="n"/>
      <c r="P194" s="131" t="n"/>
      <c r="Q194" s="131" t="n"/>
      <c r="R194" s="131" t="n"/>
      <c r="S194" s="194" t="n"/>
      <c r="T194" s="131" t="n"/>
      <c r="U194" s="131" t="n"/>
      <c r="V194" s="131" t="inlineStr">
        <is>
          <t>Imported snapshot / metadata; regulatory linkage editable in Master</t>
        </is>
      </c>
    </row>
    <row r="195">
      <c r="A195" s="54" t="inlineStr">
        <is>
          <t>EV-MSTR-0191</t>
        </is>
      </c>
      <c r="B195" s="61" t="n"/>
      <c r="C195" s="61" t="n"/>
      <c r="D195" s="61" t="n"/>
      <c r="E195" s="61" t="n"/>
      <c r="F195" s="61" t="n"/>
      <c r="G195" s="61" t="n"/>
      <c r="H195" s="193" t="n"/>
      <c r="I195" s="193" t="n"/>
      <c r="J195" s="61" t="n"/>
      <c r="K195" s="61" t="n"/>
      <c r="L195" s="61" t="n"/>
      <c r="M195" s="61" t="n"/>
      <c r="N195" s="61" t="n"/>
      <c r="O195" s="61" t="n"/>
      <c r="P195" s="131" t="n"/>
      <c r="Q195" s="131" t="n"/>
      <c r="R195" s="131" t="n"/>
      <c r="S195" s="194" t="n"/>
      <c r="T195" s="131" t="n"/>
      <c r="U195" s="131" t="n"/>
      <c r="V195" s="131" t="inlineStr">
        <is>
          <t>Imported snapshot / metadata; regulatory linkage editable in Master</t>
        </is>
      </c>
    </row>
    <row r="196">
      <c r="A196" s="54" t="inlineStr">
        <is>
          <t>EV-MSTR-0192</t>
        </is>
      </c>
      <c r="B196" s="61" t="n"/>
      <c r="C196" s="61" t="n"/>
      <c r="D196" s="61" t="n"/>
      <c r="E196" s="61" t="n"/>
      <c r="F196" s="61" t="n"/>
      <c r="G196" s="61" t="n"/>
      <c r="H196" s="193" t="n"/>
      <c r="I196" s="193" t="n"/>
      <c r="J196" s="61" t="n"/>
      <c r="K196" s="61" t="n"/>
      <c r="L196" s="61" t="n"/>
      <c r="M196" s="61" t="n"/>
      <c r="N196" s="61" t="n"/>
      <c r="O196" s="61" t="n"/>
      <c r="P196" s="131" t="n"/>
      <c r="Q196" s="131" t="n"/>
      <c r="R196" s="131" t="n"/>
      <c r="S196" s="194" t="n"/>
      <c r="T196" s="131" t="n"/>
      <c r="U196" s="131" t="n"/>
      <c r="V196" s="131" t="inlineStr">
        <is>
          <t>Imported snapshot / metadata; regulatory linkage editable in Master</t>
        </is>
      </c>
    </row>
    <row r="197">
      <c r="A197" s="54" t="inlineStr">
        <is>
          <t>EV-MSTR-0193</t>
        </is>
      </c>
      <c r="B197" s="61" t="n"/>
      <c r="C197" s="61" t="n"/>
      <c r="D197" s="61" t="n"/>
      <c r="E197" s="61" t="n"/>
      <c r="F197" s="61" t="n"/>
      <c r="G197" s="61" t="n"/>
      <c r="H197" s="193" t="n"/>
      <c r="I197" s="193" t="n"/>
      <c r="J197" s="61" t="n"/>
      <c r="K197" s="61" t="n"/>
      <c r="L197" s="61" t="n"/>
      <c r="M197" s="61" t="n"/>
      <c r="N197" s="61" t="n"/>
      <c r="O197" s="61" t="n"/>
      <c r="P197" s="131" t="n"/>
      <c r="Q197" s="131" t="n"/>
      <c r="R197" s="131" t="n"/>
      <c r="S197" s="194" t="n"/>
      <c r="T197" s="131" t="n"/>
      <c r="U197" s="131" t="n"/>
      <c r="V197" s="131" t="inlineStr">
        <is>
          <t>Imported snapshot / metadata; regulatory linkage editable in Master</t>
        </is>
      </c>
    </row>
    <row r="198">
      <c r="A198" s="54" t="inlineStr">
        <is>
          <t>EV-MSTR-0194</t>
        </is>
      </c>
      <c r="B198" s="61" t="n"/>
      <c r="C198" s="61" t="n"/>
      <c r="D198" s="61" t="n"/>
      <c r="E198" s="61" t="n"/>
      <c r="F198" s="61" t="n"/>
      <c r="G198" s="61" t="n"/>
      <c r="H198" s="193" t="n"/>
      <c r="I198" s="193" t="n"/>
      <c r="J198" s="61" t="n"/>
      <c r="K198" s="61" t="n"/>
      <c r="L198" s="61" t="n"/>
      <c r="M198" s="61" t="n"/>
      <c r="N198" s="61" t="n"/>
      <c r="O198" s="61" t="n"/>
      <c r="P198" s="131" t="n"/>
      <c r="Q198" s="131" t="n"/>
      <c r="R198" s="131" t="n"/>
      <c r="S198" s="194" t="n"/>
      <c r="T198" s="131" t="n"/>
      <c r="U198" s="131" t="n"/>
      <c r="V198" s="131" t="inlineStr">
        <is>
          <t>Imported snapshot / metadata; regulatory linkage editable in Master</t>
        </is>
      </c>
    </row>
    <row r="199">
      <c r="A199" s="54" t="inlineStr">
        <is>
          <t>EV-MSTR-0195</t>
        </is>
      </c>
      <c r="B199" s="61" t="n"/>
      <c r="C199" s="61" t="n"/>
      <c r="D199" s="61" t="n"/>
      <c r="E199" s="61" t="n"/>
      <c r="F199" s="61" t="n"/>
      <c r="G199" s="61" t="n"/>
      <c r="H199" s="193" t="n"/>
      <c r="I199" s="193" t="n"/>
      <c r="J199" s="61" t="n"/>
      <c r="K199" s="61" t="n"/>
      <c r="L199" s="61" t="n"/>
      <c r="M199" s="61" t="n"/>
      <c r="N199" s="61" t="n"/>
      <c r="O199" s="61" t="n"/>
      <c r="P199" s="131" t="n"/>
      <c r="Q199" s="131" t="n"/>
      <c r="R199" s="131" t="n"/>
      <c r="S199" s="194" t="n"/>
      <c r="T199" s="131" t="n"/>
      <c r="U199" s="131" t="n"/>
      <c r="V199" s="131" t="inlineStr">
        <is>
          <t>Imported snapshot / metadata; regulatory linkage editable in Master</t>
        </is>
      </c>
    </row>
    <row r="200">
      <c r="A200" s="54" t="inlineStr">
        <is>
          <t>EV-MSTR-0196</t>
        </is>
      </c>
      <c r="B200" s="61" t="n"/>
      <c r="C200" s="61" t="n"/>
      <c r="D200" s="61" t="n"/>
      <c r="E200" s="61" t="n"/>
      <c r="F200" s="61" t="n"/>
      <c r="G200" s="61" t="n"/>
      <c r="H200" s="193" t="n"/>
      <c r="I200" s="193" t="n"/>
      <c r="J200" s="61" t="n"/>
      <c r="K200" s="61" t="n"/>
      <c r="L200" s="61" t="n"/>
      <c r="M200" s="61" t="n"/>
      <c r="N200" s="61" t="n"/>
      <c r="O200" s="61" t="n"/>
      <c r="P200" s="131" t="n"/>
      <c r="Q200" s="131" t="n"/>
      <c r="R200" s="131" t="n"/>
      <c r="S200" s="194" t="n"/>
      <c r="T200" s="131" t="n"/>
      <c r="U200" s="131" t="n"/>
      <c r="V200" s="131" t="inlineStr">
        <is>
          <t>Imported snapshot / metadata; regulatory linkage editable in Master</t>
        </is>
      </c>
    </row>
    <row r="201">
      <c r="A201" s="54" t="inlineStr">
        <is>
          <t>EV-MSTR-0197</t>
        </is>
      </c>
      <c r="B201" s="61" t="n"/>
      <c r="C201" s="61" t="n"/>
      <c r="D201" s="61" t="n"/>
      <c r="E201" s="61" t="n"/>
      <c r="F201" s="61" t="n"/>
      <c r="G201" s="61" t="n"/>
      <c r="H201" s="193" t="n"/>
      <c r="I201" s="193" t="n"/>
      <c r="J201" s="61" t="n"/>
      <c r="K201" s="61" t="n"/>
      <c r="L201" s="61" t="n"/>
      <c r="M201" s="61" t="n"/>
      <c r="N201" s="61" t="n"/>
      <c r="O201" s="61" t="n"/>
      <c r="P201" s="131" t="n"/>
      <c r="Q201" s="131" t="n"/>
      <c r="R201" s="131" t="n"/>
      <c r="S201" s="194" t="n"/>
      <c r="T201" s="131" t="n"/>
      <c r="U201" s="131" t="n"/>
      <c r="V201" s="131" t="inlineStr">
        <is>
          <t>Imported snapshot / metadata; regulatory linkage editable in Master</t>
        </is>
      </c>
    </row>
    <row r="202">
      <c r="A202" s="54" t="inlineStr">
        <is>
          <t>EV-MSTR-0198</t>
        </is>
      </c>
      <c r="B202" s="61" t="n"/>
      <c r="C202" s="61" t="n"/>
      <c r="D202" s="61" t="n"/>
      <c r="E202" s="61" t="n"/>
      <c r="F202" s="61" t="n"/>
      <c r="G202" s="61" t="n"/>
      <c r="H202" s="193" t="n"/>
      <c r="I202" s="193" t="n"/>
      <c r="J202" s="61" t="n"/>
      <c r="K202" s="61" t="n"/>
      <c r="L202" s="61" t="n"/>
      <c r="M202" s="61" t="n"/>
      <c r="N202" s="61" t="n"/>
      <c r="O202" s="61" t="n"/>
      <c r="P202" s="131" t="n"/>
      <c r="Q202" s="131" t="n"/>
      <c r="R202" s="131" t="n"/>
      <c r="S202" s="194" t="n"/>
      <c r="T202" s="131" t="n"/>
      <c r="U202" s="131" t="n"/>
      <c r="V202" s="131" t="inlineStr">
        <is>
          <t>Imported snapshot / metadata; regulatory linkage editable in Master</t>
        </is>
      </c>
    </row>
    <row r="203">
      <c r="A203" s="54" t="inlineStr">
        <is>
          <t>EV-MSTR-0199</t>
        </is>
      </c>
      <c r="B203" s="61" t="n"/>
      <c r="C203" s="61" t="n"/>
      <c r="D203" s="61" t="n"/>
      <c r="E203" s="61" t="n"/>
      <c r="F203" s="61" t="n"/>
      <c r="G203" s="61" t="n"/>
      <c r="H203" s="193" t="n"/>
      <c r="I203" s="193" t="n"/>
      <c r="J203" s="61" t="n"/>
      <c r="K203" s="61" t="n"/>
      <c r="L203" s="61" t="n"/>
      <c r="M203" s="61" t="n"/>
      <c r="N203" s="61" t="n"/>
      <c r="O203" s="61" t="n"/>
      <c r="P203" s="131" t="n"/>
      <c r="Q203" s="131" t="n"/>
      <c r="R203" s="131" t="n"/>
      <c r="S203" s="194" t="n"/>
      <c r="T203" s="131" t="n"/>
      <c r="U203" s="131" t="n"/>
      <c r="V203" s="131" t="inlineStr">
        <is>
          <t>Imported snapshot / metadata; regulatory linkage editable in Master</t>
        </is>
      </c>
    </row>
    <row r="204">
      <c r="A204" s="54" t="inlineStr">
        <is>
          <t>EV-MSTR-0200</t>
        </is>
      </c>
      <c r="B204" s="61" t="n"/>
      <c r="C204" s="61" t="n"/>
      <c r="D204" s="61" t="n"/>
      <c r="E204" s="61" t="n"/>
      <c r="F204" s="61" t="n"/>
      <c r="G204" s="61" t="n"/>
      <c r="H204" s="193" t="n"/>
      <c r="I204" s="193" t="n"/>
      <c r="J204" s="61" t="n"/>
      <c r="K204" s="61" t="n"/>
      <c r="L204" s="61" t="n"/>
      <c r="M204" s="61" t="n"/>
      <c r="N204" s="61" t="n"/>
      <c r="O204" s="61" t="n"/>
      <c r="P204" s="131" t="n"/>
      <c r="Q204" s="131" t="n"/>
      <c r="R204" s="131" t="n"/>
      <c r="S204" s="194" t="n"/>
      <c r="T204" s="131" t="n"/>
      <c r="U204" s="131" t="n"/>
      <c r="V204" s="131" t="inlineStr">
        <is>
          <t>Imported snapshot / metadata; regulatory linkage editable in Master</t>
        </is>
      </c>
    </row>
    <row r="205">
      <c r="A205" s="54" t="inlineStr">
        <is>
          <t>EV-MSTR-0201</t>
        </is>
      </c>
      <c r="B205" s="61" t="n"/>
      <c r="C205" s="61" t="n"/>
      <c r="D205" s="61" t="n"/>
      <c r="E205" s="61" t="n"/>
      <c r="F205" s="61" t="n"/>
      <c r="G205" s="61" t="n"/>
      <c r="H205" s="193" t="n"/>
      <c r="I205" s="193" t="n"/>
      <c r="J205" s="61" t="n"/>
      <c r="K205" s="61" t="n"/>
      <c r="L205" s="61" t="n"/>
      <c r="M205" s="61" t="n"/>
      <c r="N205" s="61" t="n"/>
      <c r="O205" s="61" t="n"/>
      <c r="P205" s="131" t="n"/>
      <c r="Q205" s="131" t="n"/>
      <c r="R205" s="131" t="n"/>
      <c r="S205" s="194" t="n"/>
      <c r="T205" s="131" t="n"/>
      <c r="U205" s="131" t="n"/>
      <c r="V205" s="131" t="inlineStr">
        <is>
          <t>Imported snapshot / metadata; regulatory linkage editable in Master</t>
        </is>
      </c>
    </row>
    <row r="206">
      <c r="A206" s="54" t="inlineStr">
        <is>
          <t>EV-MSTR-0202</t>
        </is>
      </c>
      <c r="B206" s="61" t="n"/>
      <c r="C206" s="61" t="n"/>
      <c r="D206" s="61" t="n"/>
      <c r="E206" s="61" t="n"/>
      <c r="F206" s="61" t="n"/>
      <c r="G206" s="61" t="n"/>
      <c r="H206" s="193" t="n"/>
      <c r="I206" s="193" t="n"/>
      <c r="J206" s="61" t="n"/>
      <c r="K206" s="61" t="n"/>
      <c r="L206" s="61" t="n"/>
      <c r="M206" s="61" t="n"/>
      <c r="N206" s="61" t="n"/>
      <c r="O206" s="61" t="n"/>
      <c r="P206" s="131" t="n"/>
      <c r="Q206" s="131" t="n"/>
      <c r="R206" s="131" t="n"/>
      <c r="S206" s="194" t="n"/>
      <c r="T206" s="131" t="n"/>
      <c r="U206" s="131" t="n"/>
      <c r="V206" s="131" t="inlineStr">
        <is>
          <t>Imported snapshot / metadata; regulatory linkage editable in Master</t>
        </is>
      </c>
    </row>
    <row r="207">
      <c r="A207" s="54" t="inlineStr">
        <is>
          <t>EV-MSTR-0203</t>
        </is>
      </c>
      <c r="B207" s="61" t="n"/>
      <c r="C207" s="61" t="n"/>
      <c r="D207" s="61" t="n"/>
      <c r="E207" s="61" t="n"/>
      <c r="F207" s="61" t="n"/>
      <c r="G207" s="61" t="n"/>
      <c r="H207" s="193" t="n"/>
      <c r="I207" s="193" t="n"/>
      <c r="J207" s="61" t="n"/>
      <c r="K207" s="61" t="n"/>
      <c r="L207" s="61" t="n"/>
      <c r="M207" s="61" t="n"/>
      <c r="N207" s="61" t="n"/>
      <c r="O207" s="61" t="n"/>
      <c r="P207" s="131" t="n"/>
      <c r="Q207" s="131" t="n"/>
      <c r="R207" s="131" t="n"/>
      <c r="S207" s="194" t="n"/>
      <c r="T207" s="131" t="n"/>
      <c r="U207" s="131" t="n"/>
      <c r="V207" s="131" t="inlineStr">
        <is>
          <t>Imported snapshot / metadata; regulatory linkage editable in Master</t>
        </is>
      </c>
    </row>
    <row r="208">
      <c r="A208" s="54" t="inlineStr">
        <is>
          <t>EV-MSTR-0204</t>
        </is>
      </c>
      <c r="B208" s="61" t="n"/>
      <c r="C208" s="61" t="n"/>
      <c r="D208" s="61" t="n"/>
      <c r="E208" s="61" t="n"/>
      <c r="F208" s="61" t="n"/>
      <c r="G208" s="61" t="n"/>
      <c r="H208" s="193" t="n"/>
      <c r="I208" s="193" t="n"/>
      <c r="J208" s="61" t="n"/>
      <c r="K208" s="61" t="n"/>
      <c r="L208" s="61" t="n"/>
      <c r="M208" s="61" t="n"/>
      <c r="N208" s="61" t="n"/>
      <c r="O208" s="61" t="n"/>
      <c r="P208" s="131" t="n"/>
      <c r="Q208" s="131" t="n"/>
      <c r="R208" s="131" t="n"/>
      <c r="S208" s="194" t="n"/>
      <c r="T208" s="131" t="n"/>
      <c r="U208" s="131" t="n"/>
      <c r="V208" s="131" t="inlineStr">
        <is>
          <t>Imported snapshot / metadata; regulatory linkage editable in Master</t>
        </is>
      </c>
    </row>
    <row r="209">
      <c r="A209" s="54" t="inlineStr">
        <is>
          <t>EV-MSTR-0205</t>
        </is>
      </c>
      <c r="B209" s="61" t="n"/>
      <c r="C209" s="61" t="n"/>
      <c r="D209" s="61" t="n"/>
      <c r="E209" s="61" t="n"/>
      <c r="F209" s="61" t="n"/>
      <c r="G209" s="61" t="n"/>
      <c r="H209" s="193" t="n"/>
      <c r="I209" s="193" t="n"/>
      <c r="J209" s="61" t="n"/>
      <c r="K209" s="61" t="n"/>
      <c r="L209" s="61" t="n"/>
      <c r="M209" s="61" t="n"/>
      <c r="N209" s="61" t="n"/>
      <c r="O209" s="61" t="n"/>
      <c r="P209" s="131" t="n"/>
      <c r="Q209" s="131" t="n"/>
      <c r="R209" s="131" t="n"/>
      <c r="S209" s="194" t="n"/>
      <c r="T209" s="131" t="n"/>
      <c r="U209" s="131" t="n"/>
      <c r="V209" s="131" t="inlineStr">
        <is>
          <t>Imported snapshot / metadata; regulatory linkage editable in Master</t>
        </is>
      </c>
    </row>
    <row r="210">
      <c r="A210" s="54" t="inlineStr">
        <is>
          <t>EV-MSTR-0206</t>
        </is>
      </c>
      <c r="B210" s="61" t="n"/>
      <c r="C210" s="61" t="n"/>
      <c r="D210" s="61" t="n"/>
      <c r="E210" s="61" t="n"/>
      <c r="F210" s="61" t="n"/>
      <c r="G210" s="61" t="n"/>
      <c r="H210" s="193" t="n"/>
      <c r="I210" s="193" t="n"/>
      <c r="J210" s="61" t="n"/>
      <c r="K210" s="61" t="n"/>
      <c r="L210" s="61" t="n"/>
      <c r="M210" s="61" t="n"/>
      <c r="N210" s="61" t="n"/>
      <c r="O210" s="61" t="n"/>
      <c r="P210" s="131" t="n"/>
      <c r="Q210" s="131" t="n"/>
      <c r="R210" s="131" t="n"/>
      <c r="S210" s="194" t="n"/>
      <c r="T210" s="131" t="n"/>
      <c r="U210" s="131" t="n"/>
      <c r="V210" s="131" t="inlineStr">
        <is>
          <t>Imported snapshot / metadata; regulatory linkage editable in Master</t>
        </is>
      </c>
    </row>
    <row r="211">
      <c r="A211" s="54" t="inlineStr">
        <is>
          <t>EV-MSTR-0207</t>
        </is>
      </c>
      <c r="B211" s="61" t="n"/>
      <c r="C211" s="61" t="n"/>
      <c r="D211" s="61" t="n"/>
      <c r="E211" s="61" t="n"/>
      <c r="F211" s="61" t="n"/>
      <c r="G211" s="61" t="n"/>
      <c r="H211" s="193" t="n"/>
      <c r="I211" s="193" t="n"/>
      <c r="J211" s="61" t="n"/>
      <c r="K211" s="61" t="n"/>
      <c r="L211" s="61" t="n"/>
      <c r="M211" s="61" t="n"/>
      <c r="N211" s="61" t="n"/>
      <c r="O211" s="61" t="n"/>
      <c r="P211" s="131" t="n"/>
      <c r="Q211" s="131" t="n"/>
      <c r="R211" s="131" t="n"/>
      <c r="S211" s="194" t="n"/>
      <c r="T211" s="131" t="n"/>
      <c r="U211" s="131" t="n"/>
      <c r="V211" s="131" t="inlineStr">
        <is>
          <t>Imported snapshot / metadata; regulatory linkage editable in Master</t>
        </is>
      </c>
    </row>
    <row r="212">
      <c r="A212" s="54" t="inlineStr">
        <is>
          <t>EV-MSTR-0208</t>
        </is>
      </c>
      <c r="B212" s="61" t="n"/>
      <c r="C212" s="61" t="n"/>
      <c r="D212" s="61" t="n"/>
      <c r="E212" s="61" t="n"/>
      <c r="F212" s="61" t="n"/>
      <c r="G212" s="61" t="n"/>
      <c r="H212" s="193" t="n"/>
      <c r="I212" s="193" t="n"/>
      <c r="J212" s="61" t="n"/>
      <c r="K212" s="61" t="n"/>
      <c r="L212" s="61" t="n"/>
      <c r="M212" s="61" t="n"/>
      <c r="N212" s="61" t="n"/>
      <c r="O212" s="61" t="n"/>
      <c r="P212" s="131" t="n"/>
      <c r="Q212" s="131" t="n"/>
      <c r="R212" s="131" t="n"/>
      <c r="S212" s="194" t="n"/>
      <c r="T212" s="131" t="n"/>
      <c r="U212" s="131" t="n"/>
      <c r="V212" s="131" t="inlineStr">
        <is>
          <t>Imported snapshot / metadata; regulatory linkage editable in Master</t>
        </is>
      </c>
    </row>
    <row r="213">
      <c r="A213" s="54" t="inlineStr">
        <is>
          <t>EV-MSTR-0209</t>
        </is>
      </c>
      <c r="B213" s="61" t="n"/>
      <c r="C213" s="61" t="n"/>
      <c r="D213" s="61" t="n"/>
      <c r="E213" s="61" t="n"/>
      <c r="F213" s="61" t="n"/>
      <c r="G213" s="61" t="n"/>
      <c r="H213" s="193" t="n"/>
      <c r="I213" s="193" t="n"/>
      <c r="J213" s="61" t="n"/>
      <c r="K213" s="61" t="n"/>
      <c r="L213" s="61" t="n"/>
      <c r="M213" s="61" t="n"/>
      <c r="N213" s="61" t="n"/>
      <c r="O213" s="61" t="n"/>
      <c r="P213" s="131" t="n"/>
      <c r="Q213" s="131" t="n"/>
      <c r="R213" s="131" t="n"/>
      <c r="S213" s="194" t="n"/>
      <c r="T213" s="131" t="n"/>
      <c r="U213" s="131" t="n"/>
      <c r="V213" s="131" t="inlineStr">
        <is>
          <t>Imported snapshot / metadata; regulatory linkage editable in Master</t>
        </is>
      </c>
    </row>
    <row r="214">
      <c r="A214" s="54" t="inlineStr">
        <is>
          <t>EV-MSTR-0210</t>
        </is>
      </c>
      <c r="B214" s="61" t="n"/>
      <c r="C214" s="61" t="n"/>
      <c r="D214" s="61" t="n"/>
      <c r="E214" s="61" t="n"/>
      <c r="F214" s="61" t="n"/>
      <c r="G214" s="61" t="n"/>
      <c r="H214" s="193" t="n"/>
      <c r="I214" s="193" t="n"/>
      <c r="J214" s="61" t="n"/>
      <c r="K214" s="61" t="n"/>
      <c r="L214" s="61" t="n"/>
      <c r="M214" s="61" t="n"/>
      <c r="N214" s="61" t="n"/>
      <c r="O214" s="61" t="n"/>
      <c r="P214" s="131" t="n"/>
      <c r="Q214" s="131" t="n"/>
      <c r="R214" s="131" t="n"/>
      <c r="S214" s="194" t="n"/>
      <c r="T214" s="131" t="n"/>
      <c r="U214" s="131" t="n"/>
      <c r="V214" s="131" t="inlineStr">
        <is>
          <t>Imported snapshot / metadata; regulatory linkage editable in Master</t>
        </is>
      </c>
    </row>
    <row r="215">
      <c r="A215" s="54" t="inlineStr">
        <is>
          <t>EV-MSTR-0211</t>
        </is>
      </c>
      <c r="B215" s="61" t="n"/>
      <c r="C215" s="61" t="n"/>
      <c r="D215" s="61" t="n"/>
      <c r="E215" s="61" t="n"/>
      <c r="F215" s="61" t="n"/>
      <c r="G215" s="61" t="n"/>
      <c r="H215" s="193" t="n"/>
      <c r="I215" s="193" t="n"/>
      <c r="J215" s="61" t="n"/>
      <c r="K215" s="61" t="n"/>
      <c r="L215" s="61" t="n"/>
      <c r="M215" s="61" t="n"/>
      <c r="N215" s="61" t="n"/>
      <c r="O215" s="61" t="n"/>
      <c r="P215" s="131" t="n"/>
      <c r="Q215" s="131" t="n"/>
      <c r="R215" s="131" t="n"/>
      <c r="S215" s="194" t="n"/>
      <c r="T215" s="131" t="n"/>
      <c r="U215" s="131" t="n"/>
      <c r="V215" s="131" t="inlineStr">
        <is>
          <t>Imported snapshot / metadata; regulatory linkage editable in Master</t>
        </is>
      </c>
    </row>
    <row r="216">
      <c r="A216" s="54" t="inlineStr">
        <is>
          <t>EV-MSTR-0212</t>
        </is>
      </c>
      <c r="B216" s="61" t="n"/>
      <c r="C216" s="61" t="n"/>
      <c r="D216" s="61" t="n"/>
      <c r="E216" s="61" t="n"/>
      <c r="F216" s="61" t="n"/>
      <c r="G216" s="61" t="n"/>
      <c r="H216" s="193" t="n"/>
      <c r="I216" s="193" t="n"/>
      <c r="J216" s="61" t="n"/>
      <c r="K216" s="61" t="n"/>
      <c r="L216" s="61" t="n"/>
      <c r="M216" s="61" t="n"/>
      <c r="N216" s="61" t="n"/>
      <c r="O216" s="61" t="n"/>
      <c r="P216" s="131" t="n"/>
      <c r="Q216" s="131" t="n"/>
      <c r="R216" s="131" t="n"/>
      <c r="S216" s="194" t="n"/>
      <c r="T216" s="131" t="n"/>
      <c r="U216" s="131" t="n"/>
      <c r="V216" s="131" t="inlineStr">
        <is>
          <t>Imported snapshot / metadata; regulatory linkage editable in Master</t>
        </is>
      </c>
    </row>
    <row r="217">
      <c r="A217" s="54" t="inlineStr">
        <is>
          <t>EV-MSTR-0213</t>
        </is>
      </c>
      <c r="B217" s="61" t="n"/>
      <c r="C217" s="61" t="n"/>
      <c r="D217" s="61" t="n"/>
      <c r="E217" s="61" t="n"/>
      <c r="F217" s="61" t="n"/>
      <c r="G217" s="61" t="n"/>
      <c r="H217" s="193" t="n"/>
      <c r="I217" s="193" t="n"/>
      <c r="J217" s="61" t="n"/>
      <c r="K217" s="61" t="n"/>
      <c r="L217" s="61" t="n"/>
      <c r="M217" s="61" t="n"/>
      <c r="N217" s="61" t="n"/>
      <c r="O217" s="61" t="n"/>
      <c r="P217" s="131" t="n"/>
      <c r="Q217" s="131" t="n"/>
      <c r="R217" s="131" t="n"/>
      <c r="S217" s="194" t="n"/>
      <c r="T217" s="131" t="n"/>
      <c r="U217" s="131" t="n"/>
      <c r="V217" s="131" t="inlineStr">
        <is>
          <t>Imported snapshot / metadata; regulatory linkage editable in Master</t>
        </is>
      </c>
    </row>
    <row r="218">
      <c r="A218" s="54" t="inlineStr">
        <is>
          <t>EV-MSTR-0214</t>
        </is>
      </c>
      <c r="B218" s="61" t="n"/>
      <c r="C218" s="61" t="n"/>
      <c r="D218" s="61" t="n"/>
      <c r="E218" s="61" t="n"/>
      <c r="F218" s="61" t="n"/>
      <c r="G218" s="61" t="n"/>
      <c r="H218" s="193" t="n"/>
      <c r="I218" s="193" t="n"/>
      <c r="J218" s="61" t="n"/>
      <c r="K218" s="61" t="n"/>
      <c r="L218" s="61" t="n"/>
      <c r="M218" s="61" t="n"/>
      <c r="N218" s="61" t="n"/>
      <c r="O218" s="61" t="n"/>
      <c r="P218" s="131" t="n"/>
      <c r="Q218" s="131" t="n"/>
      <c r="R218" s="131" t="n"/>
      <c r="S218" s="194" t="n"/>
      <c r="T218" s="131" t="n"/>
      <c r="U218" s="131" t="n"/>
      <c r="V218" s="131" t="inlineStr">
        <is>
          <t>Imported snapshot / metadata; regulatory linkage editable in Master</t>
        </is>
      </c>
    </row>
    <row r="219">
      <c r="A219" s="54" t="inlineStr">
        <is>
          <t>EV-MSTR-0215</t>
        </is>
      </c>
      <c r="B219" s="61" t="n"/>
      <c r="C219" s="61" t="n"/>
      <c r="D219" s="61" t="n"/>
      <c r="E219" s="61" t="n"/>
      <c r="F219" s="61" t="n"/>
      <c r="G219" s="61" t="n"/>
      <c r="H219" s="193" t="n"/>
      <c r="I219" s="193" t="n"/>
      <c r="J219" s="61" t="n"/>
      <c r="K219" s="61" t="n"/>
      <c r="L219" s="61" t="n"/>
      <c r="M219" s="61" t="n"/>
      <c r="N219" s="61" t="n"/>
      <c r="O219" s="61" t="n"/>
      <c r="P219" s="131" t="n"/>
      <c r="Q219" s="131" t="n"/>
      <c r="R219" s="131" t="n"/>
      <c r="S219" s="194" t="n"/>
      <c r="T219" s="131" t="n"/>
      <c r="U219" s="131" t="n"/>
      <c r="V219" s="131" t="inlineStr">
        <is>
          <t>Imported snapshot / metadata; regulatory linkage editable in Master</t>
        </is>
      </c>
    </row>
    <row r="220">
      <c r="A220" s="54" t="inlineStr">
        <is>
          <t>EV-MSTR-0216</t>
        </is>
      </c>
      <c r="B220" s="61" t="n"/>
      <c r="C220" s="61" t="n"/>
      <c r="D220" s="61" t="n"/>
      <c r="E220" s="61" t="n"/>
      <c r="F220" s="61" t="n"/>
      <c r="G220" s="61" t="n"/>
      <c r="H220" s="193" t="n"/>
      <c r="I220" s="193" t="n"/>
      <c r="J220" s="61" t="n"/>
      <c r="K220" s="61" t="n"/>
      <c r="L220" s="61" t="n"/>
      <c r="M220" s="61" t="n"/>
      <c r="N220" s="61" t="n"/>
      <c r="O220" s="61" t="n"/>
      <c r="P220" s="131" t="n"/>
      <c r="Q220" s="131" t="n"/>
      <c r="R220" s="131" t="n"/>
      <c r="S220" s="194" t="n"/>
      <c r="T220" s="131" t="n"/>
      <c r="U220" s="131" t="n"/>
      <c r="V220" s="131" t="inlineStr">
        <is>
          <t>Imported snapshot / metadata; regulatory linkage editable in Master</t>
        </is>
      </c>
    </row>
    <row r="221">
      <c r="A221" s="54" t="inlineStr">
        <is>
          <t>EV-MSTR-0217</t>
        </is>
      </c>
      <c r="B221" s="61" t="n"/>
      <c r="C221" s="61" t="n"/>
      <c r="D221" s="61" t="n"/>
      <c r="E221" s="61" t="n"/>
      <c r="F221" s="61" t="n"/>
      <c r="G221" s="61" t="n"/>
      <c r="H221" s="193" t="n"/>
      <c r="I221" s="193" t="n"/>
      <c r="J221" s="61" t="n"/>
      <c r="K221" s="61" t="n"/>
      <c r="L221" s="61" t="n"/>
      <c r="M221" s="61" t="n"/>
      <c r="N221" s="61" t="n"/>
      <c r="O221" s="61" t="n"/>
      <c r="P221" s="131" t="n"/>
      <c r="Q221" s="131" t="n"/>
      <c r="R221" s="131" t="n"/>
      <c r="S221" s="194" t="n"/>
      <c r="T221" s="131" t="n"/>
      <c r="U221" s="131" t="n"/>
      <c r="V221" s="131" t="inlineStr">
        <is>
          <t>Imported snapshot / metadata; regulatory linkage editable in Master</t>
        </is>
      </c>
    </row>
    <row r="222">
      <c r="A222" s="54" t="inlineStr">
        <is>
          <t>EV-MSTR-0218</t>
        </is>
      </c>
      <c r="B222" s="61" t="n"/>
      <c r="C222" s="61" t="n"/>
      <c r="D222" s="61" t="n"/>
      <c r="E222" s="61" t="n"/>
      <c r="F222" s="61" t="n"/>
      <c r="G222" s="61" t="n"/>
      <c r="H222" s="193" t="n"/>
      <c r="I222" s="193" t="n"/>
      <c r="J222" s="61" t="n"/>
      <c r="K222" s="61" t="n"/>
      <c r="L222" s="61" t="n"/>
      <c r="M222" s="61" t="n"/>
      <c r="N222" s="61" t="n"/>
      <c r="O222" s="61" t="n"/>
      <c r="P222" s="131" t="n"/>
      <c r="Q222" s="131" t="n"/>
      <c r="R222" s="131" t="n"/>
      <c r="S222" s="194" t="n"/>
      <c r="T222" s="131" t="n"/>
      <c r="U222" s="131" t="n"/>
      <c r="V222" s="131" t="inlineStr">
        <is>
          <t>Imported snapshot / metadata; regulatory linkage editable in Master</t>
        </is>
      </c>
    </row>
    <row r="223">
      <c r="A223" s="54" t="inlineStr">
        <is>
          <t>EV-MSTR-0219</t>
        </is>
      </c>
      <c r="B223" s="61" t="n"/>
      <c r="C223" s="61" t="n"/>
      <c r="D223" s="61" t="n"/>
      <c r="E223" s="61" t="n"/>
      <c r="F223" s="61" t="n"/>
      <c r="G223" s="61" t="n"/>
      <c r="H223" s="193" t="n"/>
      <c r="I223" s="193" t="n"/>
      <c r="J223" s="61" t="n"/>
      <c r="K223" s="61" t="n"/>
      <c r="L223" s="61" t="n"/>
      <c r="M223" s="61" t="n"/>
      <c r="N223" s="61" t="n"/>
      <c r="O223" s="61" t="n"/>
      <c r="P223" s="131" t="n"/>
      <c r="Q223" s="131" t="n"/>
      <c r="R223" s="131" t="n"/>
      <c r="S223" s="194" t="n"/>
      <c r="T223" s="131" t="n"/>
      <c r="U223" s="131" t="n"/>
      <c r="V223" s="131" t="inlineStr">
        <is>
          <t>Imported snapshot / metadata; regulatory linkage editable in Master</t>
        </is>
      </c>
    </row>
    <row r="224">
      <c r="A224" s="54" t="inlineStr">
        <is>
          <t>EV-MSTR-0220</t>
        </is>
      </c>
      <c r="B224" s="61" t="n"/>
      <c r="C224" s="61" t="n"/>
      <c r="D224" s="61" t="n"/>
      <c r="E224" s="61" t="n"/>
      <c r="F224" s="61" t="n"/>
      <c r="G224" s="61" t="n"/>
      <c r="H224" s="193" t="n"/>
      <c r="I224" s="193" t="n"/>
      <c r="J224" s="61" t="n"/>
      <c r="K224" s="61" t="n"/>
      <c r="L224" s="61" t="n"/>
      <c r="M224" s="61" t="n"/>
      <c r="N224" s="61" t="n"/>
      <c r="O224" s="61" t="n"/>
      <c r="P224" s="131" t="n"/>
      <c r="Q224" s="131" t="n"/>
      <c r="R224" s="131" t="n"/>
      <c r="S224" s="194" t="n"/>
      <c r="T224" s="131" t="n"/>
      <c r="U224" s="131" t="n"/>
      <c r="V224" s="131" t="inlineStr">
        <is>
          <t>Imported snapshot / metadata; regulatory linkage editable in Master</t>
        </is>
      </c>
    </row>
    <row r="225">
      <c r="A225" s="54" t="inlineStr">
        <is>
          <t>EV-MSTR-0221</t>
        </is>
      </c>
      <c r="B225" s="61" t="n"/>
      <c r="C225" s="61" t="n"/>
      <c r="D225" s="61" t="n"/>
      <c r="E225" s="61" t="n"/>
      <c r="F225" s="61" t="n"/>
      <c r="G225" s="61" t="n"/>
      <c r="H225" s="193" t="n"/>
      <c r="I225" s="193" t="n"/>
      <c r="J225" s="61" t="n"/>
      <c r="K225" s="61" t="n"/>
      <c r="L225" s="61" t="n"/>
      <c r="M225" s="61" t="n"/>
      <c r="N225" s="61" t="n"/>
      <c r="O225" s="61" t="n"/>
      <c r="P225" s="131" t="n"/>
      <c r="Q225" s="131" t="n"/>
      <c r="R225" s="131" t="n"/>
      <c r="S225" s="194" t="n"/>
      <c r="T225" s="131" t="n"/>
      <c r="U225" s="131" t="n"/>
      <c r="V225" s="131" t="inlineStr">
        <is>
          <t>Imported snapshot / metadata; regulatory linkage editable in Master</t>
        </is>
      </c>
    </row>
    <row r="226">
      <c r="A226" s="54" t="inlineStr">
        <is>
          <t>EV-MSTR-0222</t>
        </is>
      </c>
      <c r="B226" s="61" t="n"/>
      <c r="C226" s="61" t="n"/>
      <c r="D226" s="61" t="n"/>
      <c r="E226" s="61" t="n"/>
      <c r="F226" s="61" t="n"/>
      <c r="G226" s="61" t="n"/>
      <c r="H226" s="193" t="n"/>
      <c r="I226" s="193" t="n"/>
      <c r="J226" s="61" t="n"/>
      <c r="K226" s="61" t="n"/>
      <c r="L226" s="61" t="n"/>
      <c r="M226" s="61" t="n"/>
      <c r="N226" s="61" t="n"/>
      <c r="O226" s="61" t="n"/>
      <c r="P226" s="131" t="n"/>
      <c r="Q226" s="131" t="n"/>
      <c r="R226" s="131" t="n"/>
      <c r="S226" s="194" t="n"/>
      <c r="T226" s="131" t="n"/>
      <c r="U226" s="131" t="n"/>
      <c r="V226" s="131" t="inlineStr">
        <is>
          <t>Imported snapshot / metadata; regulatory linkage editable in Master</t>
        </is>
      </c>
    </row>
    <row r="227">
      <c r="A227" s="54" t="inlineStr">
        <is>
          <t>EV-MSTR-0223</t>
        </is>
      </c>
      <c r="B227" s="61" t="n"/>
      <c r="C227" s="61" t="n"/>
      <c r="D227" s="61" t="n"/>
      <c r="E227" s="61" t="n"/>
      <c r="F227" s="61" t="n"/>
      <c r="G227" s="61" t="n"/>
      <c r="H227" s="193" t="n"/>
      <c r="I227" s="193" t="n"/>
      <c r="J227" s="61" t="n"/>
      <c r="K227" s="61" t="n"/>
      <c r="L227" s="61" t="n"/>
      <c r="M227" s="61" t="n"/>
      <c r="N227" s="61" t="n"/>
      <c r="O227" s="61" t="n"/>
      <c r="P227" s="131" t="n"/>
      <c r="Q227" s="131" t="n"/>
      <c r="R227" s="131" t="n"/>
      <c r="S227" s="194" t="n"/>
      <c r="T227" s="131" t="n"/>
      <c r="U227" s="131" t="n"/>
      <c r="V227" s="131" t="inlineStr">
        <is>
          <t>Imported snapshot / metadata; regulatory linkage editable in Master</t>
        </is>
      </c>
    </row>
    <row r="228">
      <c r="A228" s="54" t="inlineStr">
        <is>
          <t>EV-MSTR-0224</t>
        </is>
      </c>
      <c r="B228" s="61" t="n"/>
      <c r="C228" s="61" t="n"/>
      <c r="D228" s="61" t="n"/>
      <c r="E228" s="61" t="n"/>
      <c r="F228" s="61" t="n"/>
      <c r="G228" s="61" t="n"/>
      <c r="H228" s="193" t="n"/>
      <c r="I228" s="193" t="n"/>
      <c r="J228" s="61" t="n"/>
      <c r="K228" s="61" t="n"/>
      <c r="L228" s="61" t="n"/>
      <c r="M228" s="61" t="n"/>
      <c r="N228" s="61" t="n"/>
      <c r="O228" s="61" t="n"/>
      <c r="P228" s="131" t="n"/>
      <c r="Q228" s="131" t="n"/>
      <c r="R228" s="131" t="n"/>
      <c r="S228" s="194" t="n"/>
      <c r="T228" s="131" t="n"/>
      <c r="U228" s="131" t="n"/>
      <c r="V228" s="131" t="inlineStr">
        <is>
          <t>Imported snapshot / metadata; regulatory linkage editable in Master</t>
        </is>
      </c>
    </row>
    <row r="229">
      <c r="A229" s="54" t="inlineStr">
        <is>
          <t>EV-MSTR-0225</t>
        </is>
      </c>
      <c r="B229" s="61" t="n"/>
      <c r="C229" s="61" t="n"/>
      <c r="D229" s="61" t="n"/>
      <c r="E229" s="61" t="n"/>
      <c r="F229" s="61" t="n"/>
      <c r="G229" s="61" t="n"/>
      <c r="H229" s="193" t="n"/>
      <c r="I229" s="193" t="n"/>
      <c r="J229" s="61" t="n"/>
      <c r="K229" s="61" t="n"/>
      <c r="L229" s="61" t="n"/>
      <c r="M229" s="61" t="n"/>
      <c r="N229" s="61" t="n"/>
      <c r="O229" s="61" t="n"/>
      <c r="P229" s="131" t="n"/>
      <c r="Q229" s="131" t="n"/>
      <c r="R229" s="131" t="n"/>
      <c r="S229" s="194" t="n"/>
      <c r="T229" s="131" t="n"/>
      <c r="U229" s="131" t="n"/>
      <c r="V229" s="131" t="inlineStr">
        <is>
          <t>Imported snapshot / metadata; regulatory linkage editable in Master</t>
        </is>
      </c>
    </row>
    <row r="230">
      <c r="A230" s="54" t="inlineStr">
        <is>
          <t>EV-MSTR-0226</t>
        </is>
      </c>
      <c r="B230" s="61" t="n"/>
      <c r="C230" s="61" t="n"/>
      <c r="D230" s="61" t="n"/>
      <c r="E230" s="61" t="n"/>
      <c r="F230" s="61" t="n"/>
      <c r="G230" s="61" t="n"/>
      <c r="H230" s="193" t="n"/>
      <c r="I230" s="193" t="n"/>
      <c r="J230" s="61" t="n"/>
      <c r="K230" s="61" t="n"/>
      <c r="L230" s="61" t="n"/>
      <c r="M230" s="61" t="n"/>
      <c r="N230" s="61" t="n"/>
      <c r="O230" s="61" t="n"/>
      <c r="P230" s="131" t="n"/>
      <c r="Q230" s="131" t="n"/>
      <c r="R230" s="131" t="n"/>
      <c r="S230" s="194" t="n"/>
      <c r="T230" s="131" t="n"/>
      <c r="U230" s="131" t="n"/>
      <c r="V230" s="131" t="inlineStr">
        <is>
          <t>Imported snapshot / metadata; regulatory linkage editable in Master</t>
        </is>
      </c>
    </row>
    <row r="231">
      <c r="A231" s="54" t="inlineStr">
        <is>
          <t>EV-MSTR-0227</t>
        </is>
      </c>
      <c r="B231" s="61" t="n"/>
      <c r="C231" s="61" t="n"/>
      <c r="D231" s="61" t="n"/>
      <c r="E231" s="61" t="n"/>
      <c r="F231" s="61" t="n"/>
      <c r="G231" s="61" t="n"/>
      <c r="H231" s="193" t="n"/>
      <c r="I231" s="193" t="n"/>
      <c r="J231" s="61" t="n"/>
      <c r="K231" s="61" t="n"/>
      <c r="L231" s="61" t="n"/>
      <c r="M231" s="61" t="n"/>
      <c r="N231" s="61" t="n"/>
      <c r="O231" s="61" t="n"/>
      <c r="P231" s="131" t="n"/>
      <c r="Q231" s="131" t="n"/>
      <c r="R231" s="131" t="n"/>
      <c r="S231" s="194" t="n"/>
      <c r="T231" s="131" t="n"/>
      <c r="U231" s="131" t="n"/>
      <c r="V231" s="131" t="inlineStr">
        <is>
          <t>Imported snapshot / metadata; regulatory linkage editable in Master</t>
        </is>
      </c>
    </row>
    <row r="232">
      <c r="A232" s="54" t="inlineStr">
        <is>
          <t>EV-MSTR-0228</t>
        </is>
      </c>
      <c r="B232" s="61" t="n"/>
      <c r="C232" s="61" t="n"/>
      <c r="D232" s="61" t="n"/>
      <c r="E232" s="61" t="n"/>
      <c r="F232" s="61" t="n"/>
      <c r="G232" s="61" t="n"/>
      <c r="H232" s="193" t="n"/>
      <c r="I232" s="193" t="n"/>
      <c r="J232" s="61" t="n"/>
      <c r="K232" s="61" t="n"/>
      <c r="L232" s="61" t="n"/>
      <c r="M232" s="61" t="n"/>
      <c r="N232" s="61" t="n"/>
      <c r="O232" s="61" t="n"/>
      <c r="P232" s="131" t="n"/>
      <c r="Q232" s="131" t="n"/>
      <c r="R232" s="131" t="n"/>
      <c r="S232" s="194" t="n"/>
      <c r="T232" s="131" t="n"/>
      <c r="U232" s="131" t="n"/>
      <c r="V232" s="131" t="inlineStr">
        <is>
          <t>Imported snapshot / metadata; regulatory linkage editable in Master</t>
        </is>
      </c>
    </row>
    <row r="233">
      <c r="A233" s="54" t="inlineStr">
        <is>
          <t>EV-MSTR-0229</t>
        </is>
      </c>
      <c r="B233" s="61" t="n"/>
      <c r="C233" s="61" t="n"/>
      <c r="D233" s="61" t="n"/>
      <c r="E233" s="61" t="n"/>
      <c r="F233" s="61" t="n"/>
      <c r="G233" s="61" t="n"/>
      <c r="H233" s="193" t="n"/>
      <c r="I233" s="193" t="n"/>
      <c r="J233" s="61" t="n"/>
      <c r="K233" s="61" t="n"/>
      <c r="L233" s="61" t="n"/>
      <c r="M233" s="61" t="n"/>
      <c r="N233" s="61" t="n"/>
      <c r="O233" s="61" t="n"/>
      <c r="P233" s="131" t="n"/>
      <c r="Q233" s="131" t="n"/>
      <c r="R233" s="131" t="n"/>
      <c r="S233" s="194" t="n"/>
      <c r="T233" s="131" t="n"/>
      <c r="U233" s="131" t="n"/>
      <c r="V233" s="131" t="inlineStr">
        <is>
          <t>Imported snapshot / metadata; regulatory linkage editable in Master</t>
        </is>
      </c>
    </row>
    <row r="234">
      <c r="A234" s="54" t="inlineStr">
        <is>
          <t>EV-MSTR-0230</t>
        </is>
      </c>
      <c r="B234" s="61" t="n"/>
      <c r="C234" s="61" t="n"/>
      <c r="D234" s="61" t="n"/>
      <c r="E234" s="61" t="n"/>
      <c r="F234" s="61" t="n"/>
      <c r="G234" s="61" t="n"/>
      <c r="H234" s="193" t="n"/>
      <c r="I234" s="193" t="n"/>
      <c r="J234" s="61" t="n"/>
      <c r="K234" s="61" t="n"/>
      <c r="L234" s="61" t="n"/>
      <c r="M234" s="61" t="n"/>
      <c r="N234" s="61" t="n"/>
      <c r="O234" s="61" t="n"/>
      <c r="P234" s="131" t="n"/>
      <c r="Q234" s="131" t="n"/>
      <c r="R234" s="131" t="n"/>
      <c r="S234" s="194" t="n"/>
      <c r="T234" s="131" t="n"/>
      <c r="U234" s="131" t="n"/>
      <c r="V234" s="131" t="inlineStr">
        <is>
          <t>Imported snapshot / metadata; regulatory linkage editable in Master</t>
        </is>
      </c>
    </row>
    <row r="235">
      <c r="A235" s="54" t="inlineStr">
        <is>
          <t>EV-MSTR-0231</t>
        </is>
      </c>
      <c r="B235" s="61" t="n"/>
      <c r="C235" s="61" t="n"/>
      <c r="D235" s="61" t="n"/>
      <c r="E235" s="61" t="n"/>
      <c r="F235" s="61" t="n"/>
      <c r="G235" s="61" t="n"/>
      <c r="H235" s="193" t="n"/>
      <c r="I235" s="193" t="n"/>
      <c r="J235" s="61" t="n"/>
      <c r="K235" s="61" t="n"/>
      <c r="L235" s="61" t="n"/>
      <c r="M235" s="61" t="n"/>
      <c r="N235" s="61" t="n"/>
      <c r="O235" s="61" t="n"/>
      <c r="P235" s="131" t="n"/>
      <c r="Q235" s="131" t="n"/>
      <c r="R235" s="131" t="n"/>
      <c r="S235" s="194" t="n"/>
      <c r="T235" s="131" t="n"/>
      <c r="U235" s="131" t="n"/>
      <c r="V235" s="131" t="inlineStr">
        <is>
          <t>Imported snapshot / metadata; regulatory linkage editable in Master</t>
        </is>
      </c>
    </row>
    <row r="236">
      <c r="A236" s="54" t="inlineStr">
        <is>
          <t>EV-MSTR-0232</t>
        </is>
      </c>
      <c r="B236" s="61" t="n"/>
      <c r="C236" s="61" t="n"/>
      <c r="D236" s="61" t="n"/>
      <c r="E236" s="61" t="n"/>
      <c r="F236" s="61" t="n"/>
      <c r="G236" s="61" t="n"/>
      <c r="H236" s="193" t="n"/>
      <c r="I236" s="193" t="n"/>
      <c r="J236" s="61" t="n"/>
      <c r="K236" s="61" t="n"/>
      <c r="L236" s="61" t="n"/>
      <c r="M236" s="61" t="n"/>
      <c r="N236" s="61" t="n"/>
      <c r="O236" s="61" t="n"/>
      <c r="P236" s="131" t="n"/>
      <c r="Q236" s="131" t="n"/>
      <c r="R236" s="131" t="n"/>
      <c r="S236" s="194" t="n"/>
      <c r="T236" s="131" t="n"/>
      <c r="U236" s="131" t="n"/>
      <c r="V236" s="131" t="inlineStr">
        <is>
          <t>Imported snapshot / metadata; regulatory linkage editable in Master</t>
        </is>
      </c>
    </row>
    <row r="237">
      <c r="A237" s="54" t="inlineStr">
        <is>
          <t>EV-MSTR-0233</t>
        </is>
      </c>
      <c r="B237" s="61" t="n"/>
      <c r="C237" s="61" t="n"/>
      <c r="D237" s="61" t="n"/>
      <c r="E237" s="61" t="n"/>
      <c r="F237" s="61" t="n"/>
      <c r="G237" s="61" t="n"/>
      <c r="H237" s="193" t="n"/>
      <c r="I237" s="193" t="n"/>
      <c r="J237" s="61" t="n"/>
      <c r="K237" s="61" t="n"/>
      <c r="L237" s="61" t="n"/>
      <c r="M237" s="61" t="n"/>
      <c r="N237" s="61" t="n"/>
      <c r="O237" s="61" t="n"/>
      <c r="P237" s="131" t="n"/>
      <c r="Q237" s="131" t="n"/>
      <c r="R237" s="131" t="n"/>
      <c r="S237" s="194" t="n"/>
      <c r="T237" s="131" t="n"/>
      <c r="U237" s="131" t="n"/>
      <c r="V237" s="131" t="inlineStr">
        <is>
          <t>Imported snapshot / metadata; regulatory linkage editable in Master</t>
        </is>
      </c>
    </row>
    <row r="238">
      <c r="A238" s="54" t="inlineStr">
        <is>
          <t>EV-MSTR-0234</t>
        </is>
      </c>
      <c r="B238" s="61" t="n"/>
      <c r="C238" s="61" t="n"/>
      <c r="D238" s="61" t="n"/>
      <c r="E238" s="61" t="n"/>
      <c r="F238" s="61" t="n"/>
      <c r="G238" s="61" t="n"/>
      <c r="H238" s="193" t="n"/>
      <c r="I238" s="193" t="n"/>
      <c r="J238" s="61" t="n"/>
      <c r="K238" s="61" t="n"/>
      <c r="L238" s="61" t="n"/>
      <c r="M238" s="61" t="n"/>
      <c r="N238" s="61" t="n"/>
      <c r="O238" s="61" t="n"/>
      <c r="P238" s="131" t="n"/>
      <c r="Q238" s="131" t="n"/>
      <c r="R238" s="131" t="n"/>
      <c r="S238" s="194" t="n"/>
      <c r="T238" s="131" t="n"/>
      <c r="U238" s="131" t="n"/>
      <c r="V238" s="131" t="inlineStr">
        <is>
          <t>Imported snapshot / metadata; regulatory linkage editable in Master</t>
        </is>
      </c>
    </row>
    <row r="239">
      <c r="A239" s="54" t="inlineStr">
        <is>
          <t>EV-MSTR-0235</t>
        </is>
      </c>
      <c r="B239" s="61" t="n"/>
      <c r="C239" s="61" t="n"/>
      <c r="D239" s="61" t="n"/>
      <c r="E239" s="61" t="n"/>
      <c r="F239" s="61" t="n"/>
      <c r="G239" s="61" t="n"/>
      <c r="H239" s="193" t="n"/>
      <c r="I239" s="193" t="n"/>
      <c r="J239" s="61" t="n"/>
      <c r="K239" s="61" t="n"/>
      <c r="L239" s="61" t="n"/>
      <c r="M239" s="61" t="n"/>
      <c r="N239" s="61" t="n"/>
      <c r="O239" s="61" t="n"/>
      <c r="P239" s="131" t="n"/>
      <c r="Q239" s="131" t="n"/>
      <c r="R239" s="131" t="n"/>
      <c r="S239" s="194" t="n"/>
      <c r="T239" s="131" t="n"/>
      <c r="U239" s="131" t="n"/>
      <c r="V239" s="131" t="inlineStr">
        <is>
          <t>Imported snapshot / metadata; regulatory linkage editable in Master</t>
        </is>
      </c>
    </row>
    <row r="240">
      <c r="A240" s="54" t="inlineStr">
        <is>
          <t>EV-MSTR-0236</t>
        </is>
      </c>
      <c r="B240" s="61" t="n"/>
      <c r="C240" s="61" t="n"/>
      <c r="D240" s="61" t="n"/>
      <c r="E240" s="61" t="n"/>
      <c r="F240" s="61" t="n"/>
      <c r="G240" s="61" t="n"/>
      <c r="H240" s="193" t="n"/>
      <c r="I240" s="193" t="n"/>
      <c r="J240" s="61" t="n"/>
      <c r="K240" s="61" t="n"/>
      <c r="L240" s="61" t="n"/>
      <c r="M240" s="61" t="n"/>
      <c r="N240" s="61" t="n"/>
      <c r="O240" s="61" t="n"/>
      <c r="P240" s="131" t="n"/>
      <c r="Q240" s="131" t="n"/>
      <c r="R240" s="131" t="n"/>
      <c r="S240" s="194" t="n"/>
      <c r="T240" s="131" t="n"/>
      <c r="U240" s="131" t="n"/>
      <c r="V240" s="131" t="inlineStr">
        <is>
          <t>Imported snapshot / metadata; regulatory linkage editable in Master</t>
        </is>
      </c>
    </row>
    <row r="241">
      <c r="A241" s="54" t="inlineStr">
        <is>
          <t>EV-MSTR-0237</t>
        </is>
      </c>
      <c r="B241" s="61" t="n"/>
      <c r="C241" s="61" t="n"/>
      <c r="D241" s="61" t="n"/>
      <c r="E241" s="61" t="n"/>
      <c r="F241" s="61" t="n"/>
      <c r="G241" s="61" t="n"/>
      <c r="H241" s="193" t="n"/>
      <c r="I241" s="193" t="n"/>
      <c r="J241" s="61" t="n"/>
      <c r="K241" s="61" t="n"/>
      <c r="L241" s="61" t="n"/>
      <c r="M241" s="61" t="n"/>
      <c r="N241" s="61" t="n"/>
      <c r="O241" s="61" t="n"/>
      <c r="P241" s="131" t="n"/>
      <c r="Q241" s="131" t="n"/>
      <c r="R241" s="131" t="n"/>
      <c r="S241" s="194" t="n"/>
      <c r="T241" s="131" t="n"/>
      <c r="U241" s="131" t="n"/>
      <c r="V241" s="131" t="inlineStr">
        <is>
          <t>Imported snapshot / metadata; regulatory linkage editable in Master</t>
        </is>
      </c>
    </row>
    <row r="242">
      <c r="A242" s="54" t="inlineStr">
        <is>
          <t>EV-MSTR-0238</t>
        </is>
      </c>
      <c r="B242" s="61" t="n"/>
      <c r="C242" s="61" t="n"/>
      <c r="D242" s="61" t="n"/>
      <c r="E242" s="61" t="n"/>
      <c r="F242" s="61" t="n"/>
      <c r="G242" s="61" t="n"/>
      <c r="H242" s="193" t="n"/>
      <c r="I242" s="193" t="n"/>
      <c r="J242" s="61" t="n"/>
      <c r="K242" s="61" t="n"/>
      <c r="L242" s="61" t="n"/>
      <c r="M242" s="61" t="n"/>
      <c r="N242" s="61" t="n"/>
      <c r="O242" s="61" t="n"/>
      <c r="P242" s="131" t="n"/>
      <c r="Q242" s="131" t="n"/>
      <c r="R242" s="131" t="n"/>
      <c r="S242" s="194" t="n"/>
      <c r="T242" s="131" t="n"/>
      <c r="U242" s="131" t="n"/>
      <c r="V242" s="131" t="inlineStr">
        <is>
          <t>Imported snapshot / metadata; regulatory linkage editable in Master</t>
        </is>
      </c>
    </row>
    <row r="243">
      <c r="A243" s="54" t="inlineStr">
        <is>
          <t>EV-MSTR-0239</t>
        </is>
      </c>
      <c r="B243" s="61" t="n"/>
      <c r="C243" s="61" t="n"/>
      <c r="D243" s="61" t="n"/>
      <c r="E243" s="61" t="n"/>
      <c r="F243" s="61" t="n"/>
      <c r="G243" s="61" t="n"/>
      <c r="H243" s="193" t="n"/>
      <c r="I243" s="193" t="n"/>
      <c r="J243" s="61" t="n"/>
      <c r="K243" s="61" t="n"/>
      <c r="L243" s="61" t="n"/>
      <c r="M243" s="61" t="n"/>
      <c r="N243" s="61" t="n"/>
      <c r="O243" s="61" t="n"/>
      <c r="P243" s="131" t="n"/>
      <c r="Q243" s="131" t="n"/>
      <c r="R243" s="131" t="n"/>
      <c r="S243" s="194" t="n"/>
      <c r="T243" s="131" t="n"/>
      <c r="U243" s="131" t="n"/>
      <c r="V243" s="131" t="inlineStr">
        <is>
          <t>Imported snapshot / metadata; regulatory linkage editable in Master</t>
        </is>
      </c>
    </row>
    <row r="244">
      <c r="A244" s="54" t="inlineStr">
        <is>
          <t>EV-MSTR-0240</t>
        </is>
      </c>
      <c r="B244" s="61" t="n"/>
      <c r="C244" s="61" t="n"/>
      <c r="D244" s="61" t="n"/>
      <c r="E244" s="61" t="n"/>
      <c r="F244" s="61" t="n"/>
      <c r="G244" s="61" t="n"/>
      <c r="H244" s="193" t="n"/>
      <c r="I244" s="193" t="n"/>
      <c r="J244" s="61" t="n"/>
      <c r="K244" s="61" t="n"/>
      <c r="L244" s="61" t="n"/>
      <c r="M244" s="61" t="n"/>
      <c r="N244" s="61" t="n"/>
      <c r="O244" s="61" t="n"/>
      <c r="P244" s="131" t="n"/>
      <c r="Q244" s="131" t="n"/>
      <c r="R244" s="131" t="n"/>
      <c r="S244" s="194" t="n"/>
      <c r="T244" s="131" t="n"/>
      <c r="U244" s="131" t="n"/>
      <c r="V244" s="131" t="inlineStr">
        <is>
          <t>Imported snapshot / metadata; regulatory linkage editable in Master</t>
        </is>
      </c>
    </row>
    <row r="245">
      <c r="A245" s="54" t="inlineStr">
        <is>
          <t>EV-MSTR-0241</t>
        </is>
      </c>
      <c r="B245" s="61" t="n"/>
      <c r="C245" s="61" t="n"/>
      <c r="D245" s="61" t="n"/>
      <c r="E245" s="61" t="n"/>
      <c r="F245" s="61" t="n"/>
      <c r="G245" s="61" t="n"/>
      <c r="H245" s="193" t="n"/>
      <c r="I245" s="193" t="n"/>
      <c r="J245" s="61" t="n"/>
      <c r="K245" s="61" t="n"/>
      <c r="L245" s="61" t="n"/>
      <c r="M245" s="61" t="n"/>
      <c r="N245" s="61" t="n"/>
      <c r="O245" s="61" t="n"/>
      <c r="P245" s="131" t="n"/>
      <c r="Q245" s="131" t="n"/>
      <c r="R245" s="131" t="n"/>
      <c r="S245" s="194" t="n"/>
      <c r="T245" s="131" t="n"/>
      <c r="U245" s="131" t="n"/>
      <c r="V245" s="131" t="inlineStr">
        <is>
          <t>Imported snapshot / metadata; regulatory linkage editable in Master</t>
        </is>
      </c>
    </row>
    <row r="246">
      <c r="A246" s="54" t="inlineStr">
        <is>
          <t>EV-MSTR-0242</t>
        </is>
      </c>
      <c r="B246" s="61" t="n"/>
      <c r="C246" s="61" t="n"/>
      <c r="D246" s="61" t="n"/>
      <c r="E246" s="61" t="n"/>
      <c r="F246" s="61" t="n"/>
      <c r="G246" s="61" t="n"/>
      <c r="H246" s="193" t="n"/>
      <c r="I246" s="193" t="n"/>
      <c r="J246" s="61" t="n"/>
      <c r="K246" s="61" t="n"/>
      <c r="L246" s="61" t="n"/>
      <c r="M246" s="61" t="n"/>
      <c r="N246" s="61" t="n"/>
      <c r="O246" s="61" t="n"/>
      <c r="P246" s="131" t="n"/>
      <c r="Q246" s="131" t="n"/>
      <c r="R246" s="131" t="n"/>
      <c r="S246" s="194" t="n"/>
      <c r="T246" s="131" t="n"/>
      <c r="U246" s="131" t="n"/>
      <c r="V246" s="131" t="inlineStr">
        <is>
          <t>Imported snapshot / metadata; regulatory linkage editable in Master</t>
        </is>
      </c>
    </row>
    <row r="247">
      <c r="A247" s="54" t="inlineStr">
        <is>
          <t>EV-MSTR-0243</t>
        </is>
      </c>
      <c r="B247" s="61" t="n"/>
      <c r="C247" s="61" t="n"/>
      <c r="D247" s="61" t="n"/>
      <c r="E247" s="61" t="n"/>
      <c r="F247" s="61" t="n"/>
      <c r="G247" s="61" t="n"/>
      <c r="H247" s="193" t="n"/>
      <c r="I247" s="193" t="n"/>
      <c r="J247" s="61" t="n"/>
      <c r="K247" s="61" t="n"/>
      <c r="L247" s="61" t="n"/>
      <c r="M247" s="61" t="n"/>
      <c r="N247" s="61" t="n"/>
      <c r="O247" s="61" t="n"/>
      <c r="P247" s="131" t="n"/>
      <c r="Q247" s="131" t="n"/>
      <c r="R247" s="131" t="n"/>
      <c r="S247" s="194" t="n"/>
      <c r="T247" s="131" t="n"/>
      <c r="U247" s="131" t="n"/>
      <c r="V247" s="131" t="inlineStr">
        <is>
          <t>Imported snapshot / metadata; regulatory linkage editable in Master</t>
        </is>
      </c>
    </row>
    <row r="248">
      <c r="A248" s="54" t="inlineStr">
        <is>
          <t>EV-MSTR-0244</t>
        </is>
      </c>
      <c r="B248" s="61" t="n"/>
      <c r="C248" s="61" t="n"/>
      <c r="D248" s="61" t="n"/>
      <c r="E248" s="61" t="n"/>
      <c r="F248" s="61" t="n"/>
      <c r="G248" s="61" t="n"/>
      <c r="H248" s="193" t="n"/>
      <c r="I248" s="193" t="n"/>
      <c r="J248" s="61" t="n"/>
      <c r="K248" s="61" t="n"/>
      <c r="L248" s="61" t="n"/>
      <c r="M248" s="61" t="n"/>
      <c r="N248" s="61" t="n"/>
      <c r="O248" s="61" t="n"/>
      <c r="P248" s="131" t="n"/>
      <c r="Q248" s="131" t="n"/>
      <c r="R248" s="131" t="n"/>
      <c r="S248" s="194" t="n"/>
      <c r="T248" s="131" t="n"/>
      <c r="U248" s="131" t="n"/>
      <c r="V248" s="131" t="inlineStr">
        <is>
          <t>Imported snapshot / metadata; regulatory linkage editable in Master</t>
        </is>
      </c>
    </row>
    <row r="249">
      <c r="A249" s="54" t="inlineStr">
        <is>
          <t>EV-MSTR-0245</t>
        </is>
      </c>
      <c r="B249" s="61" t="n"/>
      <c r="C249" s="61" t="n"/>
      <c r="D249" s="61" t="n"/>
      <c r="E249" s="61" t="n"/>
      <c r="F249" s="61" t="n"/>
      <c r="G249" s="61" t="n"/>
      <c r="H249" s="193" t="n"/>
      <c r="I249" s="193" t="n"/>
      <c r="J249" s="61" t="n"/>
      <c r="K249" s="61" t="n"/>
      <c r="L249" s="61" t="n"/>
      <c r="M249" s="61" t="n"/>
      <c r="N249" s="61" t="n"/>
      <c r="O249" s="61" t="n"/>
      <c r="P249" s="131" t="n"/>
      <c r="Q249" s="131" t="n"/>
      <c r="R249" s="131" t="n"/>
      <c r="S249" s="194" t="n"/>
      <c r="T249" s="131" t="n"/>
      <c r="U249" s="131" t="n"/>
      <c r="V249" s="131" t="inlineStr">
        <is>
          <t>Imported snapshot / metadata; regulatory linkage editable in Master</t>
        </is>
      </c>
    </row>
    <row r="250">
      <c r="A250" s="54" t="inlineStr">
        <is>
          <t>EV-MSTR-0246</t>
        </is>
      </c>
      <c r="B250" s="61" t="n"/>
      <c r="C250" s="61" t="n"/>
      <c r="D250" s="61" t="n"/>
      <c r="E250" s="61" t="n"/>
      <c r="F250" s="61" t="n"/>
      <c r="G250" s="61" t="n"/>
      <c r="H250" s="193" t="n"/>
      <c r="I250" s="193" t="n"/>
      <c r="J250" s="61" t="n"/>
      <c r="K250" s="61" t="n"/>
      <c r="L250" s="61" t="n"/>
      <c r="M250" s="61" t="n"/>
      <c r="N250" s="61" t="n"/>
      <c r="O250" s="61" t="n"/>
      <c r="P250" s="131" t="n"/>
      <c r="Q250" s="131" t="n"/>
      <c r="R250" s="131" t="n"/>
      <c r="S250" s="194" t="n"/>
      <c r="T250" s="131" t="n"/>
      <c r="U250" s="131" t="n"/>
      <c r="V250" s="131" t="inlineStr">
        <is>
          <t>Imported snapshot / metadata; regulatory linkage editable in Master</t>
        </is>
      </c>
    </row>
    <row r="251">
      <c r="A251" s="54" t="inlineStr">
        <is>
          <t>EV-MSTR-0247</t>
        </is>
      </c>
      <c r="B251" s="61" t="n"/>
      <c r="C251" s="61" t="n"/>
      <c r="D251" s="61" t="n"/>
      <c r="E251" s="61" t="n"/>
      <c r="F251" s="61" t="n"/>
      <c r="G251" s="61" t="n"/>
      <c r="H251" s="193" t="n"/>
      <c r="I251" s="193" t="n"/>
      <c r="J251" s="61" t="n"/>
      <c r="K251" s="61" t="n"/>
      <c r="L251" s="61" t="n"/>
      <c r="M251" s="61" t="n"/>
      <c r="N251" s="61" t="n"/>
      <c r="O251" s="61" t="n"/>
      <c r="P251" s="131" t="n"/>
      <c r="Q251" s="131" t="n"/>
      <c r="R251" s="131" t="n"/>
      <c r="S251" s="194" t="n"/>
      <c r="T251" s="131" t="n"/>
      <c r="U251" s="131" t="n"/>
      <c r="V251" s="131" t="inlineStr">
        <is>
          <t>Imported snapshot / metadata; regulatory linkage editable in Master</t>
        </is>
      </c>
    </row>
    <row r="252">
      <c r="A252" s="54" t="inlineStr">
        <is>
          <t>EV-MSTR-0248</t>
        </is>
      </c>
      <c r="B252" s="61" t="n"/>
      <c r="C252" s="61" t="n"/>
      <c r="D252" s="61" t="n"/>
      <c r="E252" s="61" t="n"/>
      <c r="F252" s="61" t="n"/>
      <c r="G252" s="61" t="n"/>
      <c r="H252" s="193" t="n"/>
      <c r="I252" s="193" t="n"/>
      <c r="J252" s="61" t="n"/>
      <c r="K252" s="61" t="n"/>
      <c r="L252" s="61" t="n"/>
      <c r="M252" s="61" t="n"/>
      <c r="N252" s="61" t="n"/>
      <c r="O252" s="61" t="n"/>
      <c r="P252" s="131" t="n"/>
      <c r="Q252" s="131" t="n"/>
      <c r="R252" s="131" t="n"/>
      <c r="S252" s="194" t="n"/>
      <c r="T252" s="131" t="n"/>
      <c r="U252" s="131" t="n"/>
      <c r="V252" s="131" t="inlineStr">
        <is>
          <t>Imported snapshot / metadata; regulatory linkage editable in Master</t>
        </is>
      </c>
    </row>
    <row r="253">
      <c r="A253" s="54" t="inlineStr">
        <is>
          <t>EV-MSTR-0249</t>
        </is>
      </c>
      <c r="B253" s="61" t="n"/>
      <c r="C253" s="61" t="n"/>
      <c r="D253" s="61" t="n"/>
      <c r="E253" s="61" t="n"/>
      <c r="F253" s="61" t="n"/>
      <c r="G253" s="61" t="n"/>
      <c r="H253" s="193" t="n"/>
      <c r="I253" s="193" t="n"/>
      <c r="J253" s="61" t="n"/>
      <c r="K253" s="61" t="n"/>
      <c r="L253" s="61" t="n"/>
      <c r="M253" s="61" t="n"/>
      <c r="N253" s="61" t="n"/>
      <c r="O253" s="61" t="n"/>
      <c r="P253" s="131" t="n"/>
      <c r="Q253" s="131" t="n"/>
      <c r="R253" s="131" t="n"/>
      <c r="S253" s="194" t="n"/>
      <c r="T253" s="131" t="n"/>
      <c r="U253" s="131" t="n"/>
      <c r="V253" s="131" t="inlineStr">
        <is>
          <t>Imported snapshot / metadata; regulatory linkage editable in Master</t>
        </is>
      </c>
    </row>
    <row r="254">
      <c r="A254" s="54" t="inlineStr">
        <is>
          <t>EV-MSTR-0250</t>
        </is>
      </c>
      <c r="B254" s="61" t="n"/>
      <c r="C254" s="61" t="n"/>
      <c r="D254" s="61" t="n"/>
      <c r="E254" s="61" t="n"/>
      <c r="F254" s="61" t="n"/>
      <c r="G254" s="61" t="n"/>
      <c r="H254" s="193" t="n"/>
      <c r="I254" s="193" t="n"/>
      <c r="J254" s="61" t="n"/>
      <c r="K254" s="61" t="n"/>
      <c r="L254" s="61" t="n"/>
      <c r="M254" s="61" t="n"/>
      <c r="N254" s="61" t="n"/>
      <c r="O254" s="61" t="n"/>
      <c r="P254" s="131" t="n"/>
      <c r="Q254" s="131" t="n"/>
      <c r="R254" s="131" t="n"/>
      <c r="S254" s="194" t="n"/>
      <c r="T254" s="131" t="n"/>
      <c r="U254" s="131" t="n"/>
      <c r="V254" s="131" t="inlineStr">
        <is>
          <t>Imported snapshot / metadata; regulatory linkage editable in Master</t>
        </is>
      </c>
    </row>
    <row r="255">
      <c r="A255" s="54" t="inlineStr">
        <is>
          <t>EV-MSTR-0251</t>
        </is>
      </c>
      <c r="B255" s="61" t="n"/>
      <c r="C255" s="61" t="n"/>
      <c r="D255" s="61" t="n"/>
      <c r="E255" s="61" t="n"/>
      <c r="F255" s="61" t="n"/>
      <c r="G255" s="61" t="n"/>
      <c r="H255" s="193" t="n"/>
      <c r="I255" s="193" t="n"/>
      <c r="J255" s="61" t="n"/>
      <c r="K255" s="61" t="n"/>
      <c r="L255" s="61" t="n"/>
      <c r="M255" s="61" t="n"/>
      <c r="N255" s="61" t="n"/>
      <c r="O255" s="61" t="n"/>
      <c r="P255" s="131" t="n"/>
      <c r="Q255" s="131" t="n"/>
      <c r="R255" s="131" t="n"/>
      <c r="S255" s="194" t="n"/>
      <c r="T255" s="131" t="n"/>
      <c r="U255" s="131" t="n"/>
      <c r="V255" s="131" t="inlineStr">
        <is>
          <t>Imported snapshot / metadata; regulatory linkage editable in Master</t>
        </is>
      </c>
    </row>
    <row r="256">
      <c r="A256" s="54" t="inlineStr">
        <is>
          <t>EV-MSTR-0252</t>
        </is>
      </c>
      <c r="B256" s="61" t="n"/>
      <c r="C256" s="61" t="n"/>
      <c r="D256" s="61" t="n"/>
      <c r="E256" s="61" t="n"/>
      <c r="F256" s="61" t="n"/>
      <c r="G256" s="61" t="n"/>
      <c r="H256" s="193" t="n"/>
      <c r="I256" s="193" t="n"/>
      <c r="J256" s="61" t="n"/>
      <c r="K256" s="61" t="n"/>
      <c r="L256" s="61" t="n"/>
      <c r="M256" s="61" t="n"/>
      <c r="N256" s="61" t="n"/>
      <c r="O256" s="61" t="n"/>
      <c r="P256" s="131" t="n"/>
      <c r="Q256" s="131" t="n"/>
      <c r="R256" s="131" t="n"/>
      <c r="S256" s="194" t="n"/>
      <c r="T256" s="131" t="n"/>
      <c r="U256" s="131" t="n"/>
      <c r="V256" s="131" t="inlineStr">
        <is>
          <t>Imported snapshot / metadata; regulatory linkage editable in Master</t>
        </is>
      </c>
    </row>
    <row r="257">
      <c r="A257" s="54" t="inlineStr">
        <is>
          <t>EV-MSTR-0253</t>
        </is>
      </c>
      <c r="B257" s="61" t="n"/>
      <c r="C257" s="61" t="n"/>
      <c r="D257" s="61" t="n"/>
      <c r="E257" s="61" t="n"/>
      <c r="F257" s="61" t="n"/>
      <c r="G257" s="61" t="n"/>
      <c r="H257" s="193" t="n"/>
      <c r="I257" s="193" t="n"/>
      <c r="J257" s="61" t="n"/>
      <c r="K257" s="61" t="n"/>
      <c r="L257" s="61" t="n"/>
      <c r="M257" s="61" t="n"/>
      <c r="N257" s="61" t="n"/>
      <c r="O257" s="61" t="n"/>
      <c r="P257" s="131" t="n"/>
      <c r="Q257" s="131" t="n"/>
      <c r="R257" s="131" t="n"/>
      <c r="S257" s="194" t="n"/>
      <c r="T257" s="131" t="n"/>
      <c r="U257" s="131" t="n"/>
      <c r="V257" s="131" t="inlineStr">
        <is>
          <t>Imported snapshot / metadata; regulatory linkage editable in Master</t>
        </is>
      </c>
    </row>
    <row r="258">
      <c r="A258" s="54" t="inlineStr">
        <is>
          <t>EV-MSTR-0254</t>
        </is>
      </c>
      <c r="B258" s="61" t="n"/>
      <c r="C258" s="61" t="n"/>
      <c r="D258" s="61" t="n"/>
      <c r="E258" s="61" t="n"/>
      <c r="F258" s="61" t="n"/>
      <c r="G258" s="61" t="n"/>
      <c r="H258" s="193" t="n"/>
      <c r="I258" s="193" t="n"/>
      <c r="J258" s="61" t="n"/>
      <c r="K258" s="61" t="n"/>
      <c r="L258" s="61" t="n"/>
      <c r="M258" s="61" t="n"/>
      <c r="N258" s="61" t="n"/>
      <c r="O258" s="61" t="n"/>
      <c r="P258" s="131" t="n"/>
      <c r="Q258" s="131" t="n"/>
      <c r="R258" s="131" t="n"/>
      <c r="S258" s="194" t="n"/>
      <c r="T258" s="131" t="n"/>
      <c r="U258" s="131" t="n"/>
      <c r="V258" s="131" t="inlineStr">
        <is>
          <t>Imported snapshot / metadata; regulatory linkage editable in Master</t>
        </is>
      </c>
    </row>
    <row r="259">
      <c r="A259" s="54" t="inlineStr">
        <is>
          <t>EV-MSTR-0255</t>
        </is>
      </c>
      <c r="B259" s="61" t="n"/>
      <c r="C259" s="61" t="n"/>
      <c r="D259" s="61" t="n"/>
      <c r="E259" s="61" t="n"/>
      <c r="F259" s="61" t="n"/>
      <c r="G259" s="61" t="n"/>
      <c r="H259" s="193" t="n"/>
      <c r="I259" s="193" t="n"/>
      <c r="J259" s="61" t="n"/>
      <c r="K259" s="61" t="n"/>
      <c r="L259" s="61" t="n"/>
      <c r="M259" s="61" t="n"/>
      <c r="N259" s="61" t="n"/>
      <c r="O259" s="61" t="n"/>
      <c r="P259" s="131" t="n"/>
      <c r="Q259" s="131" t="n"/>
      <c r="R259" s="131" t="n"/>
      <c r="S259" s="194" t="n"/>
      <c r="T259" s="131" t="n"/>
      <c r="U259" s="131" t="n"/>
      <c r="V259" s="131" t="inlineStr">
        <is>
          <t>Imported snapshot / metadata; regulatory linkage editable in Master</t>
        </is>
      </c>
    </row>
    <row r="260">
      <c r="A260" s="54" t="inlineStr">
        <is>
          <t>EV-MSTR-0256</t>
        </is>
      </c>
      <c r="B260" s="61" t="n"/>
      <c r="C260" s="61" t="n"/>
      <c r="D260" s="61" t="n"/>
      <c r="E260" s="61" t="n"/>
      <c r="F260" s="61" t="n"/>
      <c r="G260" s="61" t="n"/>
      <c r="H260" s="193" t="n"/>
      <c r="I260" s="193" t="n"/>
      <c r="J260" s="61" t="n"/>
      <c r="K260" s="61" t="n"/>
      <c r="L260" s="61" t="n"/>
      <c r="M260" s="61" t="n"/>
      <c r="N260" s="61" t="n"/>
      <c r="O260" s="61" t="n"/>
      <c r="P260" s="131" t="n"/>
      <c r="Q260" s="131" t="n"/>
      <c r="R260" s="131" t="n"/>
      <c r="S260" s="194" t="n"/>
      <c r="T260" s="131" t="n"/>
      <c r="U260" s="131" t="n"/>
      <c r="V260" s="131" t="inlineStr">
        <is>
          <t>Imported snapshot / metadata; regulatory linkage editable in Master</t>
        </is>
      </c>
    </row>
    <row r="261">
      <c r="A261" s="54" t="inlineStr">
        <is>
          <t>EV-MSTR-0257</t>
        </is>
      </c>
      <c r="B261" s="61" t="n"/>
      <c r="C261" s="61" t="n"/>
      <c r="D261" s="61" t="n"/>
      <c r="E261" s="61" t="n"/>
      <c r="F261" s="61" t="n"/>
      <c r="G261" s="61" t="n"/>
      <c r="H261" s="193" t="n"/>
      <c r="I261" s="193" t="n"/>
      <c r="J261" s="61" t="n"/>
      <c r="K261" s="61" t="n"/>
      <c r="L261" s="61" t="n"/>
      <c r="M261" s="61" t="n"/>
      <c r="N261" s="61" t="n"/>
      <c r="O261" s="61" t="n"/>
      <c r="P261" s="131" t="n"/>
      <c r="Q261" s="131" t="n"/>
      <c r="R261" s="131" t="n"/>
      <c r="S261" s="194" t="n"/>
      <c r="T261" s="131" t="n"/>
      <c r="U261" s="131" t="n"/>
      <c r="V261" s="131" t="inlineStr">
        <is>
          <t>Imported snapshot / metadata; regulatory linkage editable in Master</t>
        </is>
      </c>
    </row>
    <row r="262">
      <c r="A262" s="54" t="inlineStr">
        <is>
          <t>EV-MSTR-0258</t>
        </is>
      </c>
      <c r="B262" s="61" t="n"/>
      <c r="C262" s="61" t="n"/>
      <c r="D262" s="61" t="n"/>
      <c r="E262" s="61" t="n"/>
      <c r="F262" s="61" t="n"/>
      <c r="G262" s="61" t="n"/>
      <c r="H262" s="193" t="n"/>
      <c r="I262" s="193" t="n"/>
      <c r="J262" s="61" t="n"/>
      <c r="K262" s="61" t="n"/>
      <c r="L262" s="61" t="n"/>
      <c r="M262" s="61" t="n"/>
      <c r="N262" s="61" t="n"/>
      <c r="O262" s="61" t="n"/>
      <c r="P262" s="131" t="n"/>
      <c r="Q262" s="131" t="n"/>
      <c r="R262" s="131" t="n"/>
      <c r="S262" s="194" t="n"/>
      <c r="T262" s="131" t="n"/>
      <c r="U262" s="131" t="n"/>
      <c r="V262" s="131" t="inlineStr">
        <is>
          <t>Imported snapshot / metadata; regulatory linkage editable in Master</t>
        </is>
      </c>
    </row>
    <row r="263">
      <c r="A263" s="54" t="inlineStr">
        <is>
          <t>EV-MSTR-0259</t>
        </is>
      </c>
      <c r="B263" s="61" t="n"/>
      <c r="C263" s="61" t="n"/>
      <c r="D263" s="61" t="n"/>
      <c r="E263" s="61" t="n"/>
      <c r="F263" s="61" t="n"/>
      <c r="G263" s="61" t="n"/>
      <c r="H263" s="193" t="n"/>
      <c r="I263" s="193" t="n"/>
      <c r="J263" s="61" t="n"/>
      <c r="K263" s="61" t="n"/>
      <c r="L263" s="61" t="n"/>
      <c r="M263" s="61" t="n"/>
      <c r="N263" s="61" t="n"/>
      <c r="O263" s="61" t="n"/>
      <c r="P263" s="131" t="n"/>
      <c r="Q263" s="131" t="n"/>
      <c r="R263" s="131" t="n"/>
      <c r="S263" s="194" t="n"/>
      <c r="T263" s="131" t="n"/>
      <c r="U263" s="131" t="n"/>
      <c r="V263" s="131" t="inlineStr">
        <is>
          <t>Imported snapshot / metadata; regulatory linkage editable in Master</t>
        </is>
      </c>
    </row>
    <row r="264">
      <c r="A264" s="54" t="inlineStr">
        <is>
          <t>EV-MSTR-0260</t>
        </is>
      </c>
      <c r="B264" s="61" t="n"/>
      <c r="C264" s="61" t="n"/>
      <c r="D264" s="61" t="n"/>
      <c r="E264" s="61" t="n"/>
      <c r="F264" s="61" t="n"/>
      <c r="G264" s="61" t="n"/>
      <c r="H264" s="193" t="n"/>
      <c r="I264" s="193" t="n"/>
      <c r="J264" s="61" t="n"/>
      <c r="K264" s="61" t="n"/>
      <c r="L264" s="61" t="n"/>
      <c r="M264" s="61" t="n"/>
      <c r="N264" s="61" t="n"/>
      <c r="O264" s="61" t="n"/>
      <c r="P264" s="131" t="n"/>
      <c r="Q264" s="131" t="n"/>
      <c r="R264" s="131" t="n"/>
      <c r="S264" s="194" t="n"/>
      <c r="T264" s="131" t="n"/>
      <c r="U264" s="131" t="n"/>
      <c r="V264" s="131" t="inlineStr">
        <is>
          <t>Imported snapshot / metadata; regulatory linkage editable in Master</t>
        </is>
      </c>
    </row>
    <row r="265">
      <c r="A265" s="54" t="inlineStr">
        <is>
          <t>EV-MSTR-0261</t>
        </is>
      </c>
      <c r="B265" s="61" t="n"/>
      <c r="C265" s="61" t="n"/>
      <c r="D265" s="61" t="n"/>
      <c r="E265" s="61" t="n"/>
      <c r="F265" s="61" t="n"/>
      <c r="G265" s="61" t="n"/>
      <c r="H265" s="193" t="n"/>
      <c r="I265" s="193" t="n"/>
      <c r="J265" s="61" t="n"/>
      <c r="K265" s="61" t="n"/>
      <c r="L265" s="61" t="n"/>
      <c r="M265" s="61" t="n"/>
      <c r="N265" s="61" t="n"/>
      <c r="O265" s="61" t="n"/>
      <c r="P265" s="131" t="n"/>
      <c r="Q265" s="131" t="n"/>
      <c r="R265" s="131" t="n"/>
      <c r="S265" s="194" t="n"/>
      <c r="T265" s="131" t="n"/>
      <c r="U265" s="131" t="n"/>
      <c r="V265" s="131" t="inlineStr">
        <is>
          <t>Imported snapshot / metadata; regulatory linkage editable in Master</t>
        </is>
      </c>
    </row>
    <row r="266">
      <c r="A266" s="54" t="inlineStr">
        <is>
          <t>EV-MSTR-0262</t>
        </is>
      </c>
      <c r="B266" s="61" t="n"/>
      <c r="C266" s="61" t="n"/>
      <c r="D266" s="61" t="n"/>
      <c r="E266" s="61" t="n"/>
      <c r="F266" s="61" t="n"/>
      <c r="G266" s="61" t="n"/>
      <c r="H266" s="193" t="n"/>
      <c r="I266" s="193" t="n"/>
      <c r="J266" s="61" t="n"/>
      <c r="K266" s="61" t="n"/>
      <c r="L266" s="61" t="n"/>
      <c r="M266" s="61" t="n"/>
      <c r="N266" s="61" t="n"/>
      <c r="O266" s="61" t="n"/>
      <c r="P266" s="131" t="n"/>
      <c r="Q266" s="131" t="n"/>
      <c r="R266" s="131" t="n"/>
      <c r="S266" s="194" t="n"/>
      <c r="T266" s="131" t="n"/>
      <c r="U266" s="131" t="n"/>
      <c r="V266" s="131" t="inlineStr">
        <is>
          <t>Imported snapshot / metadata; regulatory linkage editable in Master</t>
        </is>
      </c>
    </row>
    <row r="267">
      <c r="A267" s="54" t="inlineStr">
        <is>
          <t>EV-MSTR-0263</t>
        </is>
      </c>
      <c r="B267" s="61" t="n"/>
      <c r="C267" s="61" t="n"/>
      <c r="D267" s="61" t="n"/>
      <c r="E267" s="61" t="n"/>
      <c r="F267" s="61" t="n"/>
      <c r="G267" s="61" t="n"/>
      <c r="H267" s="193" t="n"/>
      <c r="I267" s="193" t="n"/>
      <c r="J267" s="61" t="n"/>
      <c r="K267" s="61" t="n"/>
      <c r="L267" s="61" t="n"/>
      <c r="M267" s="61" t="n"/>
      <c r="N267" s="61" t="n"/>
      <c r="O267" s="61" t="n"/>
      <c r="P267" s="131" t="n"/>
      <c r="Q267" s="131" t="n"/>
      <c r="R267" s="131" t="n"/>
      <c r="S267" s="194" t="n"/>
      <c r="T267" s="131" t="n"/>
      <c r="U267" s="131" t="n"/>
      <c r="V267" s="131" t="inlineStr">
        <is>
          <t>Imported snapshot / metadata; regulatory linkage editable in Master</t>
        </is>
      </c>
    </row>
    <row r="268">
      <c r="A268" s="54" t="inlineStr">
        <is>
          <t>EV-MSTR-0264</t>
        </is>
      </c>
      <c r="B268" s="61" t="n"/>
      <c r="C268" s="61" t="n"/>
      <c r="D268" s="61" t="n"/>
      <c r="E268" s="61" t="n"/>
      <c r="F268" s="61" t="n"/>
      <c r="G268" s="61" t="n"/>
      <c r="H268" s="193" t="n"/>
      <c r="I268" s="193" t="n"/>
      <c r="J268" s="61" t="n"/>
      <c r="K268" s="61" t="n"/>
      <c r="L268" s="61" t="n"/>
      <c r="M268" s="61" t="n"/>
      <c r="N268" s="61" t="n"/>
      <c r="O268" s="61" t="n"/>
      <c r="P268" s="131" t="n"/>
      <c r="Q268" s="131" t="n"/>
      <c r="R268" s="131" t="n"/>
      <c r="S268" s="194" t="n"/>
      <c r="T268" s="131" t="n"/>
      <c r="U268" s="131" t="n"/>
      <c r="V268" s="131" t="inlineStr">
        <is>
          <t>Imported snapshot / metadata; regulatory linkage editable in Master</t>
        </is>
      </c>
    </row>
    <row r="269">
      <c r="A269" s="54" t="inlineStr">
        <is>
          <t>EV-MSTR-0265</t>
        </is>
      </c>
      <c r="B269" s="61" t="n"/>
      <c r="C269" s="61" t="n"/>
      <c r="D269" s="61" t="n"/>
      <c r="E269" s="61" t="n"/>
      <c r="F269" s="61" t="n"/>
      <c r="G269" s="61" t="n"/>
      <c r="H269" s="193" t="n"/>
      <c r="I269" s="193" t="n"/>
      <c r="J269" s="61" t="n"/>
      <c r="K269" s="61" t="n"/>
      <c r="L269" s="61" t="n"/>
      <c r="M269" s="61" t="n"/>
      <c r="N269" s="61" t="n"/>
      <c r="O269" s="61" t="n"/>
      <c r="P269" s="131" t="n"/>
      <c r="Q269" s="131" t="n"/>
      <c r="R269" s="131" t="n"/>
      <c r="S269" s="194" t="n"/>
      <c r="T269" s="131" t="n"/>
      <c r="U269" s="131" t="n"/>
      <c r="V269" s="131" t="inlineStr">
        <is>
          <t>Imported snapshot / metadata; regulatory linkage editable in Master</t>
        </is>
      </c>
    </row>
    <row r="270">
      <c r="A270" s="54" t="inlineStr">
        <is>
          <t>EV-MSTR-0266</t>
        </is>
      </c>
      <c r="B270" s="61" t="n"/>
      <c r="C270" s="61" t="n"/>
      <c r="D270" s="61" t="n"/>
      <c r="E270" s="61" t="n"/>
      <c r="F270" s="61" t="n"/>
      <c r="G270" s="61" t="n"/>
      <c r="H270" s="193" t="n"/>
      <c r="I270" s="193" t="n"/>
      <c r="J270" s="61" t="n"/>
      <c r="K270" s="61" t="n"/>
      <c r="L270" s="61" t="n"/>
      <c r="M270" s="61" t="n"/>
      <c r="N270" s="61" t="n"/>
      <c r="O270" s="61" t="n"/>
      <c r="P270" s="131" t="n"/>
      <c r="Q270" s="131" t="n"/>
      <c r="R270" s="131" t="n"/>
      <c r="S270" s="194" t="n"/>
      <c r="T270" s="131" t="n"/>
      <c r="U270" s="131" t="n"/>
      <c r="V270" s="131" t="inlineStr">
        <is>
          <t>Imported snapshot / metadata; regulatory linkage editable in Master</t>
        </is>
      </c>
    </row>
    <row r="271">
      <c r="A271" s="54" t="inlineStr">
        <is>
          <t>EV-MSTR-0267</t>
        </is>
      </c>
      <c r="B271" s="61" t="n"/>
      <c r="C271" s="61" t="n"/>
      <c r="D271" s="61" t="n"/>
      <c r="E271" s="61" t="n"/>
      <c r="F271" s="61" t="n"/>
      <c r="G271" s="61" t="n"/>
      <c r="H271" s="193" t="n"/>
      <c r="I271" s="193" t="n"/>
      <c r="J271" s="61" t="n"/>
      <c r="K271" s="61" t="n"/>
      <c r="L271" s="61" t="n"/>
      <c r="M271" s="61" t="n"/>
      <c r="N271" s="61" t="n"/>
      <c r="O271" s="61" t="n"/>
      <c r="P271" s="131" t="n"/>
      <c r="Q271" s="131" t="n"/>
      <c r="R271" s="131" t="n"/>
      <c r="S271" s="194" t="n"/>
      <c r="T271" s="131" t="n"/>
      <c r="U271" s="131" t="n"/>
      <c r="V271" s="131" t="inlineStr">
        <is>
          <t>Imported snapshot / metadata; regulatory linkage editable in Master</t>
        </is>
      </c>
    </row>
    <row r="272">
      <c r="A272" s="54" t="inlineStr">
        <is>
          <t>EV-MSTR-0268</t>
        </is>
      </c>
      <c r="B272" s="61" t="n"/>
      <c r="C272" s="61" t="n"/>
      <c r="D272" s="61" t="n"/>
      <c r="E272" s="61" t="n"/>
      <c r="F272" s="61" t="n"/>
      <c r="G272" s="61" t="n"/>
      <c r="H272" s="193" t="n"/>
      <c r="I272" s="193" t="n"/>
      <c r="J272" s="61" t="n"/>
      <c r="K272" s="61" t="n"/>
      <c r="L272" s="61" t="n"/>
      <c r="M272" s="61" t="n"/>
      <c r="N272" s="61" t="n"/>
      <c r="O272" s="61" t="n"/>
      <c r="P272" s="131" t="n"/>
      <c r="Q272" s="131" t="n"/>
      <c r="R272" s="131" t="n"/>
      <c r="S272" s="194" t="n"/>
      <c r="T272" s="131" t="n"/>
      <c r="U272" s="131" t="n"/>
      <c r="V272" s="131" t="inlineStr">
        <is>
          <t>Imported snapshot / metadata; regulatory linkage editable in Master</t>
        </is>
      </c>
    </row>
    <row r="273">
      <c r="A273" s="54" t="inlineStr">
        <is>
          <t>EV-MSTR-0269</t>
        </is>
      </c>
      <c r="B273" s="61" t="n"/>
      <c r="C273" s="61" t="n"/>
      <c r="D273" s="61" t="n"/>
      <c r="E273" s="61" t="n"/>
      <c r="F273" s="61" t="n"/>
      <c r="G273" s="61" t="n"/>
      <c r="H273" s="193" t="n"/>
      <c r="I273" s="193" t="n"/>
      <c r="J273" s="61" t="n"/>
      <c r="K273" s="61" t="n"/>
      <c r="L273" s="61" t="n"/>
      <c r="M273" s="61" t="n"/>
      <c r="N273" s="61" t="n"/>
      <c r="O273" s="61" t="n"/>
      <c r="P273" s="131" t="n"/>
      <c r="Q273" s="131" t="n"/>
      <c r="R273" s="131" t="n"/>
      <c r="S273" s="194" t="n"/>
      <c r="T273" s="131" t="n"/>
      <c r="U273" s="131" t="n"/>
      <c r="V273" s="131" t="inlineStr">
        <is>
          <t>Imported snapshot / metadata; regulatory linkage editable in Master</t>
        </is>
      </c>
    </row>
    <row r="274">
      <c r="A274" s="54" t="inlineStr">
        <is>
          <t>EV-MSTR-0270</t>
        </is>
      </c>
      <c r="B274" s="61" t="n"/>
      <c r="C274" s="61" t="n"/>
      <c r="D274" s="61" t="n"/>
      <c r="E274" s="61" t="n"/>
      <c r="F274" s="61" t="n"/>
      <c r="G274" s="61" t="n"/>
      <c r="H274" s="193" t="n"/>
      <c r="I274" s="193" t="n"/>
      <c r="J274" s="61" t="n"/>
      <c r="K274" s="61" t="n"/>
      <c r="L274" s="61" t="n"/>
      <c r="M274" s="61" t="n"/>
      <c r="N274" s="61" t="n"/>
      <c r="O274" s="61" t="n"/>
      <c r="P274" s="131" t="n"/>
      <c r="Q274" s="131" t="n"/>
      <c r="R274" s="131" t="n"/>
      <c r="S274" s="194" t="n"/>
      <c r="T274" s="131" t="n"/>
      <c r="U274" s="131" t="n"/>
      <c r="V274" s="131" t="inlineStr">
        <is>
          <t>Imported snapshot / metadata; regulatory linkage editable in Master</t>
        </is>
      </c>
    </row>
    <row r="275">
      <c r="A275" s="54" t="inlineStr">
        <is>
          <t>EV-MSTR-0271</t>
        </is>
      </c>
      <c r="B275" s="61" t="n"/>
      <c r="C275" s="61" t="n"/>
      <c r="D275" s="61" t="n"/>
      <c r="E275" s="61" t="n"/>
      <c r="F275" s="61" t="n"/>
      <c r="G275" s="61" t="n"/>
      <c r="H275" s="193" t="n"/>
      <c r="I275" s="193" t="n"/>
      <c r="J275" s="61" t="n"/>
      <c r="K275" s="61" t="n"/>
      <c r="L275" s="61" t="n"/>
      <c r="M275" s="61" t="n"/>
      <c r="N275" s="61" t="n"/>
      <c r="O275" s="61" t="n"/>
      <c r="P275" s="131" t="n"/>
      <c r="Q275" s="131" t="n"/>
      <c r="R275" s="131" t="n"/>
      <c r="S275" s="194" t="n"/>
      <c r="T275" s="131" t="n"/>
      <c r="U275" s="131" t="n"/>
      <c r="V275" s="131" t="inlineStr">
        <is>
          <t>Imported snapshot / metadata; regulatory linkage editable in Master</t>
        </is>
      </c>
    </row>
    <row r="276">
      <c r="A276" s="54" t="inlineStr">
        <is>
          <t>EV-MSTR-0272</t>
        </is>
      </c>
      <c r="B276" s="61" t="n"/>
      <c r="C276" s="61" t="n"/>
      <c r="D276" s="61" t="n"/>
      <c r="E276" s="61" t="n"/>
      <c r="F276" s="61" t="n"/>
      <c r="G276" s="61" t="n"/>
      <c r="H276" s="193" t="n"/>
      <c r="I276" s="193" t="n"/>
      <c r="J276" s="61" t="n"/>
      <c r="K276" s="61" t="n"/>
      <c r="L276" s="61" t="n"/>
      <c r="M276" s="61" t="n"/>
      <c r="N276" s="61" t="n"/>
      <c r="O276" s="61" t="n"/>
      <c r="P276" s="131" t="n"/>
      <c r="Q276" s="131" t="n"/>
      <c r="R276" s="131" t="n"/>
      <c r="S276" s="194" t="n"/>
      <c r="T276" s="131" t="n"/>
      <c r="U276" s="131" t="n"/>
      <c r="V276" s="131" t="inlineStr">
        <is>
          <t>Imported snapshot / metadata; regulatory linkage editable in Master</t>
        </is>
      </c>
    </row>
    <row r="277">
      <c r="A277" s="54" t="inlineStr">
        <is>
          <t>EV-MSTR-0273</t>
        </is>
      </c>
      <c r="B277" s="61" t="n"/>
      <c r="C277" s="61" t="n"/>
      <c r="D277" s="61" t="n"/>
      <c r="E277" s="61" t="n"/>
      <c r="F277" s="61" t="n"/>
      <c r="G277" s="61" t="n"/>
      <c r="H277" s="193" t="n"/>
      <c r="I277" s="193" t="n"/>
      <c r="J277" s="61" t="n"/>
      <c r="K277" s="61" t="n"/>
      <c r="L277" s="61" t="n"/>
      <c r="M277" s="61" t="n"/>
      <c r="N277" s="61" t="n"/>
      <c r="O277" s="61" t="n"/>
      <c r="P277" s="131" t="n"/>
      <c r="Q277" s="131" t="n"/>
      <c r="R277" s="131" t="n"/>
      <c r="S277" s="194" t="n"/>
      <c r="T277" s="131" t="n"/>
      <c r="U277" s="131" t="n"/>
      <c r="V277" s="131" t="inlineStr">
        <is>
          <t>Imported snapshot / metadata; regulatory linkage editable in Master</t>
        </is>
      </c>
    </row>
    <row r="278">
      <c r="A278" s="54" t="inlineStr">
        <is>
          <t>EV-MSTR-0274</t>
        </is>
      </c>
      <c r="B278" s="61" t="n"/>
      <c r="C278" s="61" t="n"/>
      <c r="D278" s="61" t="n"/>
      <c r="E278" s="61" t="n"/>
      <c r="F278" s="61" t="n"/>
      <c r="G278" s="61" t="n"/>
      <c r="H278" s="193" t="n"/>
      <c r="I278" s="193" t="n"/>
      <c r="J278" s="61" t="n"/>
      <c r="K278" s="61" t="n"/>
      <c r="L278" s="61" t="n"/>
      <c r="M278" s="61" t="n"/>
      <c r="N278" s="61" t="n"/>
      <c r="O278" s="61" t="n"/>
      <c r="P278" s="131" t="n"/>
      <c r="Q278" s="131" t="n"/>
      <c r="R278" s="131" t="n"/>
      <c r="S278" s="194" t="n"/>
      <c r="T278" s="131" t="n"/>
      <c r="U278" s="131" t="n"/>
      <c r="V278" s="131" t="inlineStr">
        <is>
          <t>Imported snapshot / metadata; regulatory linkage editable in Master</t>
        </is>
      </c>
    </row>
    <row r="279">
      <c r="A279" s="54" t="inlineStr">
        <is>
          <t>EV-MSTR-0275</t>
        </is>
      </c>
      <c r="B279" s="61" t="n"/>
      <c r="C279" s="61" t="n"/>
      <c r="D279" s="61" t="n"/>
      <c r="E279" s="61" t="n"/>
      <c r="F279" s="61" t="n"/>
      <c r="G279" s="61" t="n"/>
      <c r="H279" s="193" t="n"/>
      <c r="I279" s="193" t="n"/>
      <c r="J279" s="61" t="n"/>
      <c r="K279" s="61" t="n"/>
      <c r="L279" s="61" t="n"/>
      <c r="M279" s="61" t="n"/>
      <c r="N279" s="61" t="n"/>
      <c r="O279" s="61" t="n"/>
      <c r="P279" s="131" t="n"/>
      <c r="Q279" s="131" t="n"/>
      <c r="R279" s="131" t="n"/>
      <c r="S279" s="194" t="n"/>
      <c r="T279" s="131" t="n"/>
      <c r="U279" s="131" t="n"/>
      <c r="V279" s="131" t="inlineStr">
        <is>
          <t>Imported snapshot / metadata; regulatory linkage editable in Master</t>
        </is>
      </c>
    </row>
    <row r="280">
      <c r="A280" s="54" t="inlineStr">
        <is>
          <t>EV-MSTR-0276</t>
        </is>
      </c>
      <c r="B280" s="61" t="n"/>
      <c r="C280" s="61" t="n"/>
      <c r="D280" s="61" t="n"/>
      <c r="E280" s="61" t="n"/>
      <c r="F280" s="61" t="n"/>
      <c r="G280" s="61" t="n"/>
      <c r="H280" s="193" t="n"/>
      <c r="I280" s="193" t="n"/>
      <c r="J280" s="61" t="n"/>
      <c r="K280" s="61" t="n"/>
      <c r="L280" s="61" t="n"/>
      <c r="M280" s="61" t="n"/>
      <c r="N280" s="61" t="n"/>
      <c r="O280" s="61" t="n"/>
      <c r="P280" s="131" t="n"/>
      <c r="Q280" s="131" t="n"/>
      <c r="R280" s="131" t="n"/>
      <c r="S280" s="194" t="n"/>
      <c r="T280" s="131" t="n"/>
      <c r="U280" s="131" t="n"/>
      <c r="V280" s="131" t="inlineStr">
        <is>
          <t>Imported snapshot / metadata; regulatory linkage editable in Master</t>
        </is>
      </c>
    </row>
    <row r="281">
      <c r="A281" s="54" t="inlineStr">
        <is>
          <t>EV-MSTR-0277</t>
        </is>
      </c>
      <c r="B281" s="61" t="n"/>
      <c r="C281" s="61" t="n"/>
      <c r="D281" s="61" t="n"/>
      <c r="E281" s="61" t="n"/>
      <c r="F281" s="61" t="n"/>
      <c r="G281" s="61" t="n"/>
      <c r="H281" s="193" t="n"/>
      <c r="I281" s="193" t="n"/>
      <c r="J281" s="61" t="n"/>
      <c r="K281" s="61" t="n"/>
      <c r="L281" s="61" t="n"/>
      <c r="M281" s="61" t="n"/>
      <c r="N281" s="61" t="n"/>
      <c r="O281" s="61" t="n"/>
      <c r="P281" s="131" t="n"/>
      <c r="Q281" s="131" t="n"/>
      <c r="R281" s="131" t="n"/>
      <c r="S281" s="194" t="n"/>
      <c r="T281" s="131" t="n"/>
      <c r="U281" s="131" t="n"/>
      <c r="V281" s="131" t="inlineStr">
        <is>
          <t>Imported snapshot / metadata; regulatory linkage editable in Master</t>
        </is>
      </c>
    </row>
    <row r="282">
      <c r="A282" s="54" t="inlineStr">
        <is>
          <t>EV-MSTR-0278</t>
        </is>
      </c>
      <c r="B282" s="61" t="n"/>
      <c r="C282" s="61" t="n"/>
      <c r="D282" s="61" t="n"/>
      <c r="E282" s="61" t="n"/>
      <c r="F282" s="61" t="n"/>
      <c r="G282" s="61" t="n"/>
      <c r="H282" s="193" t="n"/>
      <c r="I282" s="193" t="n"/>
      <c r="J282" s="61" t="n"/>
      <c r="K282" s="61" t="n"/>
      <c r="L282" s="61" t="n"/>
      <c r="M282" s="61" t="n"/>
      <c r="N282" s="61" t="n"/>
      <c r="O282" s="61" t="n"/>
      <c r="P282" s="131" t="n"/>
      <c r="Q282" s="131" t="n"/>
      <c r="R282" s="131" t="n"/>
      <c r="S282" s="194" t="n"/>
      <c r="T282" s="131" t="n"/>
      <c r="U282" s="131" t="n"/>
      <c r="V282" s="131" t="inlineStr">
        <is>
          <t>Imported snapshot / metadata; regulatory linkage editable in Master</t>
        </is>
      </c>
    </row>
    <row r="283">
      <c r="A283" s="54" t="inlineStr">
        <is>
          <t>EV-MSTR-0279</t>
        </is>
      </c>
      <c r="B283" s="61" t="n"/>
      <c r="C283" s="61" t="n"/>
      <c r="D283" s="61" t="n"/>
      <c r="E283" s="61" t="n"/>
      <c r="F283" s="61" t="n"/>
      <c r="G283" s="61" t="n"/>
      <c r="H283" s="193" t="n"/>
      <c r="I283" s="193" t="n"/>
      <c r="J283" s="61" t="n"/>
      <c r="K283" s="61" t="n"/>
      <c r="L283" s="61" t="n"/>
      <c r="M283" s="61" t="n"/>
      <c r="N283" s="61" t="n"/>
      <c r="O283" s="61" t="n"/>
      <c r="P283" s="131" t="n"/>
      <c r="Q283" s="131" t="n"/>
      <c r="R283" s="131" t="n"/>
      <c r="S283" s="194" t="n"/>
      <c r="T283" s="131" t="n"/>
      <c r="U283" s="131" t="n"/>
      <c r="V283" s="131" t="inlineStr">
        <is>
          <t>Imported snapshot / metadata; regulatory linkage editable in Master</t>
        </is>
      </c>
    </row>
    <row r="284">
      <c r="A284" s="54" t="inlineStr">
        <is>
          <t>EV-MSTR-0280</t>
        </is>
      </c>
      <c r="B284" s="61" t="n"/>
      <c r="C284" s="61" t="n"/>
      <c r="D284" s="61" t="n"/>
      <c r="E284" s="61" t="n"/>
      <c r="F284" s="61" t="n"/>
      <c r="G284" s="61" t="n"/>
      <c r="H284" s="193" t="n"/>
      <c r="I284" s="193" t="n"/>
      <c r="J284" s="61" t="n"/>
      <c r="K284" s="61" t="n"/>
      <c r="L284" s="61" t="n"/>
      <c r="M284" s="61" t="n"/>
      <c r="N284" s="61" t="n"/>
      <c r="O284" s="61" t="n"/>
      <c r="P284" s="131" t="n"/>
      <c r="Q284" s="131" t="n"/>
      <c r="R284" s="131" t="n"/>
      <c r="S284" s="194" t="n"/>
      <c r="T284" s="131" t="n"/>
      <c r="U284" s="131" t="n"/>
      <c r="V284" s="131" t="inlineStr">
        <is>
          <t>Imported snapshot / metadata; regulatory linkage editable in Master</t>
        </is>
      </c>
    </row>
    <row r="285">
      <c r="A285" s="54" t="inlineStr">
        <is>
          <t>EV-MSTR-0281</t>
        </is>
      </c>
      <c r="B285" s="61" t="n"/>
      <c r="C285" s="61" t="n"/>
      <c r="D285" s="61" t="n"/>
      <c r="E285" s="61" t="n"/>
      <c r="F285" s="61" t="n"/>
      <c r="G285" s="61" t="n"/>
      <c r="H285" s="193" t="n"/>
      <c r="I285" s="193" t="n"/>
      <c r="J285" s="61" t="n"/>
      <c r="K285" s="61" t="n"/>
      <c r="L285" s="61" t="n"/>
      <c r="M285" s="61" t="n"/>
      <c r="N285" s="61" t="n"/>
      <c r="O285" s="61" t="n"/>
      <c r="P285" s="131" t="n"/>
      <c r="Q285" s="131" t="n"/>
      <c r="R285" s="131" t="n"/>
      <c r="S285" s="194" t="n"/>
      <c r="T285" s="131" t="n"/>
      <c r="U285" s="131" t="n"/>
      <c r="V285" s="131" t="inlineStr">
        <is>
          <t>Imported snapshot / metadata; regulatory linkage editable in Master</t>
        </is>
      </c>
    </row>
    <row r="286">
      <c r="A286" s="54" t="inlineStr">
        <is>
          <t>EV-MSTR-0282</t>
        </is>
      </c>
      <c r="B286" s="61" t="n"/>
      <c r="C286" s="61" t="n"/>
      <c r="D286" s="61" t="n"/>
      <c r="E286" s="61" t="n"/>
      <c r="F286" s="61" t="n"/>
      <c r="G286" s="61" t="n"/>
      <c r="H286" s="193" t="n"/>
      <c r="I286" s="193" t="n"/>
      <c r="J286" s="61" t="n"/>
      <c r="K286" s="61" t="n"/>
      <c r="L286" s="61" t="n"/>
      <c r="M286" s="61" t="n"/>
      <c r="N286" s="61" t="n"/>
      <c r="O286" s="61" t="n"/>
      <c r="P286" s="131" t="n"/>
      <c r="Q286" s="131" t="n"/>
      <c r="R286" s="131" t="n"/>
      <c r="S286" s="194" t="n"/>
      <c r="T286" s="131" t="n"/>
      <c r="U286" s="131" t="n"/>
      <c r="V286" s="131" t="inlineStr">
        <is>
          <t>Imported snapshot / metadata; regulatory linkage editable in Master</t>
        </is>
      </c>
    </row>
    <row r="287">
      <c r="A287" s="54" t="inlineStr">
        <is>
          <t>EV-MSTR-0283</t>
        </is>
      </c>
      <c r="B287" s="61" t="n"/>
      <c r="C287" s="61" t="n"/>
      <c r="D287" s="61" t="n"/>
      <c r="E287" s="61" t="n"/>
      <c r="F287" s="61" t="n"/>
      <c r="G287" s="61" t="n"/>
      <c r="H287" s="193" t="n"/>
      <c r="I287" s="193" t="n"/>
      <c r="J287" s="61" t="n"/>
      <c r="K287" s="61" t="n"/>
      <c r="L287" s="61" t="n"/>
      <c r="M287" s="61" t="n"/>
      <c r="N287" s="61" t="n"/>
      <c r="O287" s="61" t="n"/>
      <c r="P287" s="131" t="n"/>
      <c r="Q287" s="131" t="n"/>
      <c r="R287" s="131" t="n"/>
      <c r="S287" s="194" t="n"/>
      <c r="T287" s="131" t="n"/>
      <c r="U287" s="131" t="n"/>
      <c r="V287" s="131" t="inlineStr">
        <is>
          <t>Imported snapshot / metadata; regulatory linkage editable in Master</t>
        </is>
      </c>
    </row>
    <row r="288">
      <c r="A288" s="54" t="inlineStr">
        <is>
          <t>EV-MSTR-0284</t>
        </is>
      </c>
      <c r="B288" s="61" t="n"/>
      <c r="C288" s="61" t="n"/>
      <c r="D288" s="61" t="n"/>
      <c r="E288" s="61" t="n"/>
      <c r="F288" s="61" t="n"/>
      <c r="G288" s="61" t="n"/>
      <c r="H288" s="193" t="n"/>
      <c r="I288" s="193" t="n"/>
      <c r="J288" s="61" t="n"/>
      <c r="K288" s="61" t="n"/>
      <c r="L288" s="61" t="n"/>
      <c r="M288" s="61" t="n"/>
      <c r="N288" s="61" t="n"/>
      <c r="O288" s="61" t="n"/>
      <c r="P288" s="131" t="n"/>
      <c r="Q288" s="131" t="n"/>
      <c r="R288" s="131" t="n"/>
      <c r="S288" s="194" t="n"/>
      <c r="T288" s="131" t="n"/>
      <c r="U288" s="131" t="n"/>
      <c r="V288" s="131" t="inlineStr">
        <is>
          <t>Imported snapshot / metadata; regulatory linkage editable in Master</t>
        </is>
      </c>
    </row>
    <row r="289">
      <c r="A289" s="54" t="inlineStr">
        <is>
          <t>EV-MSTR-0285</t>
        </is>
      </c>
      <c r="B289" s="61" t="n"/>
      <c r="C289" s="61" t="n"/>
      <c r="D289" s="61" t="n"/>
      <c r="E289" s="61" t="n"/>
      <c r="F289" s="61" t="n"/>
      <c r="G289" s="61" t="n"/>
      <c r="H289" s="193" t="n"/>
      <c r="I289" s="193" t="n"/>
      <c r="J289" s="61" t="n"/>
      <c r="K289" s="61" t="n"/>
      <c r="L289" s="61" t="n"/>
      <c r="M289" s="61" t="n"/>
      <c r="N289" s="61" t="n"/>
      <c r="O289" s="61" t="n"/>
      <c r="P289" s="131" t="n"/>
      <c r="Q289" s="131" t="n"/>
      <c r="R289" s="131" t="n"/>
      <c r="S289" s="194" t="n"/>
      <c r="T289" s="131" t="n"/>
      <c r="U289" s="131" t="n"/>
      <c r="V289" s="131" t="inlineStr">
        <is>
          <t>Imported snapshot / metadata; regulatory linkage editable in Master</t>
        </is>
      </c>
    </row>
    <row r="290">
      <c r="A290" s="54" t="inlineStr">
        <is>
          <t>EV-MSTR-0286</t>
        </is>
      </c>
      <c r="B290" s="61" t="n"/>
      <c r="C290" s="61" t="n"/>
      <c r="D290" s="61" t="n"/>
      <c r="E290" s="61" t="n"/>
      <c r="F290" s="61" t="n"/>
      <c r="G290" s="61" t="n"/>
      <c r="H290" s="193" t="n"/>
      <c r="I290" s="193" t="n"/>
      <c r="J290" s="61" t="n"/>
      <c r="K290" s="61" t="n"/>
      <c r="L290" s="61" t="n"/>
      <c r="M290" s="61" t="n"/>
      <c r="N290" s="61" t="n"/>
      <c r="O290" s="61" t="n"/>
      <c r="P290" s="131" t="n"/>
      <c r="Q290" s="131" t="n"/>
      <c r="R290" s="131" t="n"/>
      <c r="S290" s="194" t="n"/>
      <c r="T290" s="131" t="n"/>
      <c r="U290" s="131" t="n"/>
      <c r="V290" s="131" t="inlineStr">
        <is>
          <t>Imported snapshot / metadata; regulatory linkage editable in Master</t>
        </is>
      </c>
    </row>
    <row r="291">
      <c r="A291" s="54" t="inlineStr">
        <is>
          <t>EV-MSTR-0287</t>
        </is>
      </c>
      <c r="B291" s="61" t="n"/>
      <c r="C291" s="61" t="n"/>
      <c r="D291" s="61" t="n"/>
      <c r="E291" s="61" t="n"/>
      <c r="F291" s="61" t="n"/>
      <c r="G291" s="61" t="n"/>
      <c r="H291" s="193" t="n"/>
      <c r="I291" s="193" t="n"/>
      <c r="J291" s="61" t="n"/>
      <c r="K291" s="61" t="n"/>
      <c r="L291" s="61" t="n"/>
      <c r="M291" s="61" t="n"/>
      <c r="N291" s="61" t="n"/>
      <c r="O291" s="61" t="n"/>
      <c r="P291" s="131" t="n"/>
      <c r="Q291" s="131" t="n"/>
      <c r="R291" s="131" t="n"/>
      <c r="S291" s="194" t="n"/>
      <c r="T291" s="131" t="n"/>
      <c r="U291" s="131" t="n"/>
      <c r="V291" s="131" t="inlineStr">
        <is>
          <t>Imported snapshot / metadata; regulatory linkage editable in Master</t>
        </is>
      </c>
    </row>
    <row r="292">
      <c r="A292" s="54" t="inlineStr">
        <is>
          <t>EV-MSTR-0288</t>
        </is>
      </c>
      <c r="B292" s="61" t="n"/>
      <c r="C292" s="61" t="n"/>
      <c r="D292" s="61" t="n"/>
      <c r="E292" s="61" t="n"/>
      <c r="F292" s="61" t="n"/>
      <c r="G292" s="61" t="n"/>
      <c r="H292" s="193" t="n"/>
      <c r="I292" s="193" t="n"/>
      <c r="J292" s="61" t="n"/>
      <c r="K292" s="61" t="n"/>
      <c r="L292" s="61" t="n"/>
      <c r="M292" s="61" t="n"/>
      <c r="N292" s="61" t="n"/>
      <c r="O292" s="61" t="n"/>
      <c r="P292" s="131" t="n"/>
      <c r="Q292" s="131" t="n"/>
      <c r="R292" s="131" t="n"/>
      <c r="S292" s="194" t="n"/>
      <c r="T292" s="131" t="n"/>
      <c r="U292" s="131" t="n"/>
      <c r="V292" s="131" t="inlineStr">
        <is>
          <t>Imported snapshot / metadata; regulatory linkage editable in Master</t>
        </is>
      </c>
    </row>
    <row r="293">
      <c r="A293" s="54" t="inlineStr">
        <is>
          <t>EV-MSTR-0289</t>
        </is>
      </c>
      <c r="B293" s="61" t="n"/>
      <c r="C293" s="61" t="n"/>
      <c r="D293" s="61" t="n"/>
      <c r="E293" s="61" t="n"/>
      <c r="F293" s="61" t="n"/>
      <c r="G293" s="61" t="n"/>
      <c r="H293" s="193" t="n"/>
      <c r="I293" s="193" t="n"/>
      <c r="J293" s="61" t="n"/>
      <c r="K293" s="61" t="n"/>
      <c r="L293" s="61" t="n"/>
      <c r="M293" s="61" t="n"/>
      <c r="N293" s="61" t="n"/>
      <c r="O293" s="61" t="n"/>
      <c r="P293" s="131" t="n"/>
      <c r="Q293" s="131" t="n"/>
      <c r="R293" s="131" t="n"/>
      <c r="S293" s="194" t="n"/>
      <c r="T293" s="131" t="n"/>
      <c r="U293" s="131" t="n"/>
      <c r="V293" s="131" t="inlineStr">
        <is>
          <t>Imported snapshot / metadata; regulatory linkage editable in Master</t>
        </is>
      </c>
    </row>
    <row r="294">
      <c r="A294" s="54" t="inlineStr">
        <is>
          <t>EV-MSTR-0290</t>
        </is>
      </c>
      <c r="B294" s="61" t="n"/>
      <c r="C294" s="61" t="n"/>
      <c r="D294" s="61" t="n"/>
      <c r="E294" s="61" t="n"/>
      <c r="F294" s="61" t="n"/>
      <c r="G294" s="61" t="n"/>
      <c r="H294" s="193" t="n"/>
      <c r="I294" s="193" t="n"/>
      <c r="J294" s="61" t="n"/>
      <c r="K294" s="61" t="n"/>
      <c r="L294" s="61" t="n"/>
      <c r="M294" s="61" t="n"/>
      <c r="N294" s="61" t="n"/>
      <c r="O294" s="61" t="n"/>
      <c r="P294" s="131" t="n"/>
      <c r="Q294" s="131" t="n"/>
      <c r="R294" s="131" t="n"/>
      <c r="S294" s="194" t="n"/>
      <c r="T294" s="131" t="n"/>
      <c r="U294" s="131" t="n"/>
      <c r="V294" s="131" t="inlineStr">
        <is>
          <t>Imported snapshot / metadata; regulatory linkage editable in Master</t>
        </is>
      </c>
    </row>
    <row r="295">
      <c r="A295" s="54" t="inlineStr">
        <is>
          <t>EV-MSTR-0291</t>
        </is>
      </c>
      <c r="B295" s="61" t="n"/>
      <c r="C295" s="61" t="n"/>
      <c r="D295" s="61" t="n"/>
      <c r="E295" s="61" t="n"/>
      <c r="F295" s="61" t="n"/>
      <c r="G295" s="61" t="n"/>
      <c r="H295" s="193" t="n"/>
      <c r="I295" s="193" t="n"/>
      <c r="J295" s="61" t="n"/>
      <c r="K295" s="61" t="n"/>
      <c r="L295" s="61" t="n"/>
      <c r="M295" s="61" t="n"/>
      <c r="N295" s="61" t="n"/>
      <c r="O295" s="61" t="n"/>
      <c r="P295" s="131" t="n"/>
      <c r="Q295" s="131" t="n"/>
      <c r="R295" s="131" t="n"/>
      <c r="S295" s="194" t="n"/>
      <c r="T295" s="131" t="n"/>
      <c r="U295" s="131" t="n"/>
      <c r="V295" s="131" t="inlineStr">
        <is>
          <t>Imported snapshot / metadata; regulatory linkage editable in Master</t>
        </is>
      </c>
    </row>
    <row r="296">
      <c r="A296" s="54" t="inlineStr">
        <is>
          <t>EV-MSTR-0292</t>
        </is>
      </c>
      <c r="B296" s="61" t="n"/>
      <c r="C296" s="61" t="n"/>
      <c r="D296" s="61" t="n"/>
      <c r="E296" s="61" t="n"/>
      <c r="F296" s="61" t="n"/>
      <c r="G296" s="61" t="n"/>
      <c r="H296" s="193" t="n"/>
      <c r="I296" s="193" t="n"/>
      <c r="J296" s="61" t="n"/>
      <c r="K296" s="61" t="n"/>
      <c r="L296" s="61" t="n"/>
      <c r="M296" s="61" t="n"/>
      <c r="N296" s="61" t="n"/>
      <c r="O296" s="61" t="n"/>
      <c r="P296" s="131" t="n"/>
      <c r="Q296" s="131" t="n"/>
      <c r="R296" s="131" t="n"/>
      <c r="S296" s="194" t="n"/>
      <c r="T296" s="131" t="n"/>
      <c r="U296" s="131" t="n"/>
      <c r="V296" s="131" t="inlineStr">
        <is>
          <t>Imported snapshot / metadata; regulatory linkage editable in Master</t>
        </is>
      </c>
    </row>
    <row r="297">
      <c r="A297" s="54" t="inlineStr">
        <is>
          <t>EV-MSTR-0293</t>
        </is>
      </c>
      <c r="B297" s="61" t="n"/>
      <c r="C297" s="61" t="n"/>
      <c r="D297" s="61" t="n"/>
      <c r="E297" s="61" t="n"/>
      <c r="F297" s="61" t="n"/>
      <c r="G297" s="61" t="n"/>
      <c r="H297" s="193" t="n"/>
      <c r="I297" s="193" t="n"/>
      <c r="J297" s="61" t="n"/>
      <c r="K297" s="61" t="n"/>
      <c r="L297" s="61" t="n"/>
      <c r="M297" s="61" t="n"/>
      <c r="N297" s="61" t="n"/>
      <c r="O297" s="61" t="n"/>
      <c r="P297" s="131" t="n"/>
      <c r="Q297" s="131" t="n"/>
      <c r="R297" s="131" t="n"/>
      <c r="S297" s="194" t="n"/>
      <c r="T297" s="131" t="n"/>
      <c r="U297" s="131" t="n"/>
      <c r="V297" s="131" t="inlineStr">
        <is>
          <t>Imported snapshot / metadata; regulatory linkage editable in Master</t>
        </is>
      </c>
    </row>
    <row r="298">
      <c r="A298" s="54" t="inlineStr">
        <is>
          <t>EV-MSTR-0294</t>
        </is>
      </c>
      <c r="B298" s="61" t="n"/>
      <c r="C298" s="61" t="n"/>
      <c r="D298" s="61" t="n"/>
      <c r="E298" s="61" t="n"/>
      <c r="F298" s="61" t="n"/>
      <c r="G298" s="61" t="n"/>
      <c r="H298" s="193" t="n"/>
      <c r="I298" s="193" t="n"/>
      <c r="J298" s="61" t="n"/>
      <c r="K298" s="61" t="n"/>
      <c r="L298" s="61" t="n"/>
      <c r="M298" s="61" t="n"/>
      <c r="N298" s="61" t="n"/>
      <c r="O298" s="61" t="n"/>
      <c r="P298" s="131" t="n"/>
      <c r="Q298" s="131" t="n"/>
      <c r="R298" s="131" t="n"/>
      <c r="S298" s="194" t="n"/>
      <c r="T298" s="131" t="n"/>
      <c r="U298" s="131" t="n"/>
      <c r="V298" s="131" t="inlineStr">
        <is>
          <t>Imported snapshot / metadata; regulatory linkage editable in Master</t>
        </is>
      </c>
    </row>
    <row r="299">
      <c r="A299" s="54" t="inlineStr">
        <is>
          <t>EV-MSTR-0295</t>
        </is>
      </c>
      <c r="B299" s="61" t="n"/>
      <c r="C299" s="61" t="n"/>
      <c r="D299" s="61" t="n"/>
      <c r="E299" s="61" t="n"/>
      <c r="F299" s="61" t="n"/>
      <c r="G299" s="61" t="n"/>
      <c r="H299" s="193" t="n"/>
      <c r="I299" s="193" t="n"/>
      <c r="J299" s="61" t="n"/>
      <c r="K299" s="61" t="n"/>
      <c r="L299" s="61" t="n"/>
      <c r="M299" s="61" t="n"/>
      <c r="N299" s="61" t="n"/>
      <c r="O299" s="61" t="n"/>
      <c r="P299" s="131" t="n"/>
      <c r="Q299" s="131" t="n"/>
      <c r="R299" s="131" t="n"/>
      <c r="S299" s="194" t="n"/>
      <c r="T299" s="131" t="n"/>
      <c r="U299" s="131" t="n"/>
      <c r="V299" s="131" t="inlineStr">
        <is>
          <t>Imported snapshot / metadata; regulatory linkage editable in Master</t>
        </is>
      </c>
    </row>
    <row r="300">
      <c r="A300" s="54" t="inlineStr">
        <is>
          <t>EV-MSTR-0296</t>
        </is>
      </c>
      <c r="B300" s="61" t="n"/>
      <c r="C300" s="61" t="n"/>
      <c r="D300" s="61" t="n"/>
      <c r="E300" s="61" t="n"/>
      <c r="F300" s="61" t="n"/>
      <c r="G300" s="61" t="n"/>
      <c r="H300" s="193" t="n"/>
      <c r="I300" s="193" t="n"/>
      <c r="J300" s="61" t="n"/>
      <c r="K300" s="61" t="n"/>
      <c r="L300" s="61" t="n"/>
      <c r="M300" s="61" t="n"/>
      <c r="N300" s="61" t="n"/>
      <c r="O300" s="61" t="n"/>
      <c r="P300" s="131" t="n"/>
      <c r="Q300" s="131" t="n"/>
      <c r="R300" s="131" t="n"/>
      <c r="S300" s="194" t="n"/>
      <c r="T300" s="131" t="n"/>
      <c r="U300" s="131" t="n"/>
      <c r="V300" s="131" t="inlineStr">
        <is>
          <t>Imported snapshot / metadata; regulatory linkage editable in Master</t>
        </is>
      </c>
    </row>
    <row r="301">
      <c r="A301" s="54" t="inlineStr">
        <is>
          <t>EV-MSTR-0297</t>
        </is>
      </c>
      <c r="B301" s="61" t="n"/>
      <c r="C301" s="61" t="n"/>
      <c r="D301" s="61" t="n"/>
      <c r="E301" s="61" t="n"/>
      <c r="F301" s="61" t="n"/>
      <c r="G301" s="61" t="n"/>
      <c r="H301" s="193" t="n"/>
      <c r="I301" s="193" t="n"/>
      <c r="J301" s="61" t="n"/>
      <c r="K301" s="61" t="n"/>
      <c r="L301" s="61" t="n"/>
      <c r="M301" s="61" t="n"/>
      <c r="N301" s="61" t="n"/>
      <c r="O301" s="61" t="n"/>
      <c r="P301" s="131" t="n"/>
      <c r="Q301" s="131" t="n"/>
      <c r="R301" s="131" t="n"/>
      <c r="S301" s="194" t="n"/>
      <c r="T301" s="131" t="n"/>
      <c r="U301" s="131" t="n"/>
      <c r="V301" s="131" t="inlineStr">
        <is>
          <t>Imported snapshot / metadata; regulatory linkage editable in Master</t>
        </is>
      </c>
    </row>
    <row r="302">
      <c r="A302" s="54" t="inlineStr">
        <is>
          <t>EV-MSTR-0298</t>
        </is>
      </c>
      <c r="B302" s="61" t="n"/>
      <c r="C302" s="61" t="n"/>
      <c r="D302" s="61" t="n"/>
      <c r="E302" s="61" t="n"/>
      <c r="F302" s="61" t="n"/>
      <c r="G302" s="61" t="n"/>
      <c r="H302" s="193" t="n"/>
      <c r="I302" s="193" t="n"/>
      <c r="J302" s="61" t="n"/>
      <c r="K302" s="61" t="n"/>
      <c r="L302" s="61" t="n"/>
      <c r="M302" s="61" t="n"/>
      <c r="N302" s="61" t="n"/>
      <c r="O302" s="61" t="n"/>
      <c r="P302" s="131" t="n"/>
      <c r="Q302" s="131" t="n"/>
      <c r="R302" s="131" t="n"/>
      <c r="S302" s="194" t="n"/>
      <c r="T302" s="131" t="n"/>
      <c r="U302" s="131" t="n"/>
      <c r="V302" s="131" t="inlineStr">
        <is>
          <t>Imported snapshot / metadata; regulatory linkage editable in Master</t>
        </is>
      </c>
    </row>
    <row r="303">
      <c r="A303" s="54" t="inlineStr">
        <is>
          <t>EV-MSTR-0299</t>
        </is>
      </c>
      <c r="B303" s="61" t="n"/>
      <c r="C303" s="61" t="n"/>
      <c r="D303" s="61" t="n"/>
      <c r="E303" s="61" t="n"/>
      <c r="F303" s="61" t="n"/>
      <c r="G303" s="61" t="n"/>
      <c r="H303" s="193" t="n"/>
      <c r="I303" s="193" t="n"/>
      <c r="J303" s="61" t="n"/>
      <c r="K303" s="61" t="n"/>
      <c r="L303" s="61" t="n"/>
      <c r="M303" s="61" t="n"/>
      <c r="N303" s="61" t="n"/>
      <c r="O303" s="61" t="n"/>
      <c r="P303" s="131" t="n"/>
      <c r="Q303" s="131" t="n"/>
      <c r="R303" s="131" t="n"/>
      <c r="S303" s="194" t="n"/>
      <c r="T303" s="131" t="n"/>
      <c r="U303" s="131" t="n"/>
      <c r="V303" s="131" t="inlineStr">
        <is>
          <t>Imported snapshot / metadata; regulatory linkage editable in Master</t>
        </is>
      </c>
    </row>
    <row r="304">
      <c r="A304" s="54" t="inlineStr">
        <is>
          <t>EV-MSTR-0300</t>
        </is>
      </c>
      <c r="B304" s="61" t="n"/>
      <c r="C304" s="61" t="n"/>
      <c r="D304" s="61" t="n"/>
      <c r="E304" s="61" t="n"/>
      <c r="F304" s="61" t="n"/>
      <c r="G304" s="61" t="n"/>
      <c r="H304" s="193" t="n"/>
      <c r="I304" s="193" t="n"/>
      <c r="J304" s="61" t="n"/>
      <c r="K304" s="61" t="n"/>
      <c r="L304" s="61" t="n"/>
      <c r="M304" s="61" t="n"/>
      <c r="N304" s="61" t="n"/>
      <c r="O304" s="61" t="n"/>
      <c r="P304" s="131" t="n"/>
      <c r="Q304" s="131" t="n"/>
      <c r="R304" s="131" t="n"/>
      <c r="S304" s="194" t="n"/>
      <c r="T304" s="131" t="n"/>
      <c r="U304" s="131" t="n"/>
      <c r="V304" s="131" t="inlineStr">
        <is>
          <t>Imported snapshot / metadata; regulatory linkage editable in Master</t>
        </is>
      </c>
    </row>
  </sheetData>
  <autoFilter ref="A4:V304"/>
  <mergeCells count="2">
    <mergeCell ref="A1:O1"/>
    <mergeCell ref="A2:O2"/>
  </mergeCells>
  <conditionalFormatting sqref="I5:I304">
    <cfRule type="expression" priority="1" dxfId="2">
      <formula>AND(I5&lt;&gt;"",I5&lt;TODAY())</formula>
    </cfRule>
  </conditionalFormatting>
  <conditionalFormatting sqref="K5:K304">
    <cfRule type="expression" priority="2" dxfId="0">
      <formula>K5="Current"</formula>
    </cfRule>
  </conditionalFormatting>
  <dataValidations count="4">
    <dataValidation sqref="K5:K304" showDropDown="0" showInputMessage="0" showErrorMessage="0" allowBlank="0" type="list">
      <formula1>"Current,Draft,Superseded,Expired,Rejected"</formula1>
    </dataValidation>
    <dataValidation sqref="M5:M304" showDropDown="0" showInputMessage="0" showErrorMessage="0" allowBlank="0" type="list">
      <formula1>"Public,Internal,Confidential,Restricted"</formula1>
    </dataValidation>
    <dataValidation sqref="T5:T304" showDropDown="0" showInputMessage="0" showErrorMessage="0" allowBlank="0" type="list">
      <formula1>"Not imported,Imported,Imported with warnings,Failed"</formula1>
    </dataValidation>
    <dataValidation sqref="U5:U304" showDropDown="0" showInputMessage="0" showErrorMessage="0" allowBlank="0" type="list">
      <formula1>"Not reconciled,Reconciled,Differences found,Failed"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S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50" min="1" max="1"/>
    <col width="19" customWidth="1" style="50" min="2" max="2"/>
    <col width="16" customWidth="1" style="50" min="3" max="3"/>
    <col width="27" customWidth="1" style="50" min="4" max="4"/>
    <col width="16" customWidth="1" style="50" min="5" max="5"/>
    <col width="31" customWidth="1" style="50" min="6" max="6"/>
    <col width="20" customWidth="1" style="50" min="7" max="7"/>
    <col width="28" customWidth="1" style="50" min="8" max="8"/>
    <col width="19" customWidth="1" style="50" min="9" max="9"/>
    <col width="22" customWidth="1" style="50" min="10" max="10"/>
    <col width="29" customWidth="1" style="50" min="11" max="11"/>
    <col width="30" customWidth="1" style="50" min="12" max="12"/>
    <col width="24" customWidth="1" style="50" min="13" max="13"/>
    <col width="36" customWidth="1" style="50" min="14" max="14"/>
    <col width="22" customWidth="1" style="50" min="15" max="15"/>
  </cols>
  <sheetData>
    <row r="1" ht="35" customHeight="1" s="50">
      <c r="A1" s="191" t="inlineStr">
        <is>
          <t>Evidence-to-Control / Object Link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92" t="inlineStr">
        <is>
          <t>Many-to-many regulatory mapping. In connected mode, evidence metadata/pointers remain canonical in the external authoritative source; this sheet owns the exact Object × Pack × Control/Claim support mapping.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/>
    <row r="4" ht="31" customHeight="1" s="50">
      <c r="A4" s="134" t="inlineStr">
        <is>
          <t>Link ID</t>
        </is>
      </c>
      <c r="B4" s="134" t="inlineStr">
        <is>
          <t>Evidence ID</t>
        </is>
      </c>
      <c r="C4" s="134" t="inlineStr">
        <is>
          <t>Object ID</t>
        </is>
      </c>
      <c r="D4" s="134" t="inlineStr">
        <is>
          <t>Object name</t>
        </is>
      </c>
      <c r="E4" s="134" t="inlineStr">
        <is>
          <t>Pack ID</t>
        </is>
      </c>
      <c r="F4" s="134" t="inlineStr">
        <is>
          <t>Pack name</t>
        </is>
      </c>
      <c r="G4" s="134" t="inlineStr">
        <is>
          <t>Control / Claim ID</t>
        </is>
      </c>
      <c r="H4" s="134" t="inlineStr">
        <is>
          <t>Claim / support purpose</t>
        </is>
      </c>
      <c r="I4" s="134" t="inlineStr">
        <is>
          <t>Link type</t>
        </is>
      </c>
      <c r="J4" s="134" t="inlineStr">
        <is>
          <t>Evidence currency</t>
        </is>
      </c>
      <c r="K4" s="134" t="inlineStr">
        <is>
          <t>Object / pack mapping</t>
        </is>
      </c>
      <c r="L4" s="134" t="inlineStr">
        <is>
          <t>Control / claim mapping</t>
        </is>
      </c>
      <c r="M4" s="135" t="inlineStr">
        <is>
          <t>Support review</t>
        </is>
      </c>
      <c r="N4" s="135" t="inlineStr">
        <is>
          <t>Final support state</t>
        </is>
      </c>
      <c r="O4" s="135" t="inlineStr">
        <is>
          <t>Notes</t>
        </is>
      </c>
      <c r="P4" s="135" t="inlineStr">
        <is>
          <t>External Evidence Pointer ID</t>
        </is>
      </c>
      <c r="Q4" s="135" t="inlineStr">
        <is>
          <t>External Evidence URL</t>
        </is>
      </c>
      <c r="R4" s="135" t="inlineStr">
        <is>
          <t>Source-of-truth state</t>
        </is>
      </c>
      <c r="S4" s="135" t="inlineStr">
        <is>
          <t>Coverage key</t>
        </is>
      </c>
    </row>
    <row r="5">
      <c r="A5" s="54" t="inlineStr">
        <is>
          <t>EVL-00001</t>
        </is>
      </c>
      <c r="B5" s="131" t="n"/>
      <c r="C5" s="131" t="n"/>
      <c r="D5" s="54">
        <f>IF(C5="","",IFERROR(VLOOKUP(C5,'04_SCOPE_CLASSIFICATION'!$A$5:$B$35,2,FALSE),"UNKNOWN OBJECT"))</f>
        <v/>
      </c>
      <c r="E5" s="131" t="n"/>
      <c r="F5" s="54">
        <f>IF(E5="","",IFERROR(VLOOKUP(E5,'01_MANIFEST_LIBRARY'!$A$17:$B$35,2,FALSE),"UNKNOWN PACK"))</f>
        <v/>
      </c>
      <c r="G5" s="131" t="n"/>
      <c r="H5" s="131" t="n"/>
      <c r="I5" s="131" t="n"/>
      <c r="J5" s="136">
        <f>IF(B5="","",IF('02_SYSTEM_PROFILE'!B44="Operations-Connected",IF(COUNTIFS('07_EVIDENCE_VAULT'!$A:$A,B5,'07_EVIDENCE_VAULT'!$K:$K,"Current",'07_EVIDENCE_VAULT'!$T:$T,"Imported*",'07_EVIDENCE_VAULT'!$U:$U,"Reconciled")-COUNTIFS('07_EVIDENCE_VAULT'!$A:$A,B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unreconciled"),IF(COUNTIFS('07_EVIDENCE_VAULT'!$A:$A,B5,'07_EVIDENCE_VAULT'!$K:$K,"Current")-COUNTIFS('07_EVIDENCE_VAULT'!$A:$A,B5,'07_EVIDENCE_VAULT'!$K:$K,"Current",'07_EVIDENCE_VAULT'!$I:$I,"&lt;"&amp;TODAY(),'07_EVIDENCE_VAULT'!$I:$I,"&lt;&gt;")&gt;0,"Current evidence","Missing / stale / unknown")))</f>
        <v/>
      </c>
      <c r="K5" s="136">
        <f>IF(B5="","",IF(D5="UNKNOWN OBJECT","BLOCK — unknown object",IF(D5="","BLOCK — object not configured",IF(F5="UNKNOWN PACK","BLOCK — unknown pack",IF(IFERROR(VLOOKUP(E5,'01_MANIFEST_LIBRARY'!$A$17:$D$35,4,FALSE),"")&lt;&gt;"Active","BLOCK — pack not active","VALID OBJECT/PACK")))))</f>
        <v/>
      </c>
      <c r="L5" s="136">
        <f>IF(B5="","",IF(G5="","BLOCK — Control / Claim ID required",IF(COUNTIFS('06_CONTROL_PACK_REGISTER'!$B$26:$B$225,C5,'06_CONTROL_PACK_REGISTER'!$C$26:$C$225,E5,'06_CONTROL_PACK_REGISTER'!$D$26:$D$225,G5)&gt;0,"VALID CONTROL/CLAIM","BLOCK — control/claim not registered for object + pack")))</f>
        <v/>
      </c>
      <c r="M5" s="131" t="n"/>
      <c r="N5" s="136">
        <f>IF(B5="","",IF(LEFT(J5,7)&lt;&gt;"Current","BLOCK — evidence currency",IF(K5&lt;&gt;"VALID OBJECT/PACK","BLOCK — object/pack mapping",IF(L5&lt;&gt;"VALID CONTROL/CLAIM","BLOCK — control/claim mapping",IF(M5="Confirmed supports requirement","REVIEWED SUPPORT",IF(M5="Rejected","REJECTED SUPPORT",IF(M5="Needs clarification","UNRESOLVED SUPPORT","UNREVIEWED SUPPORT")))))))</f>
        <v/>
      </c>
      <c r="O5" s="131" t="n"/>
      <c r="P5" s="131" t="n"/>
      <c r="Q5" s="131" t="n"/>
      <c r="R5" s="131" t="n"/>
      <c r="S5" s="136">
        <f>IF(OR(C5="",E5="",G5=""),"",C5&amp;"|"&amp;E5&amp;"|"&amp;G5)</f>
        <v/>
      </c>
    </row>
    <row r="6">
      <c r="A6" s="54" t="inlineStr">
        <is>
          <t>EVL-00002</t>
        </is>
      </c>
      <c r="B6" s="131" t="n"/>
      <c r="C6" s="131" t="n"/>
      <c r="D6" s="54">
        <f>IF(C6="","",IFERROR(VLOOKUP(C6,'04_SCOPE_CLASSIFICATION'!$A$5:$B$35,2,FALSE),"UNKNOWN OBJECT"))</f>
        <v/>
      </c>
      <c r="E6" s="131" t="n"/>
      <c r="F6" s="54">
        <f>IF(E6="","",IFERROR(VLOOKUP(E6,'01_MANIFEST_LIBRARY'!$A$17:$B$35,2,FALSE),"UNKNOWN PACK"))</f>
        <v/>
      </c>
      <c r="G6" s="131" t="n"/>
      <c r="H6" s="131" t="n"/>
      <c r="I6" s="131" t="n"/>
      <c r="J6" s="136">
        <f>IF(B6="","",IF('02_SYSTEM_PROFILE'!B44="Operations-Connected",IF(COUNTIFS('07_EVIDENCE_VAULT'!$A:$A,B6,'07_EVIDENCE_VAULT'!$K:$K,"Current",'07_EVIDENCE_VAULT'!$T:$T,"Imported*",'07_EVIDENCE_VAULT'!$U:$U,"Reconciled")-COUNTIFS('07_EVIDENCE_VAULT'!$A:$A,B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unreconciled"),IF(COUNTIFS('07_EVIDENCE_VAULT'!$A:$A,B6,'07_EVIDENCE_VAULT'!$K:$K,"Current")-COUNTIFS('07_EVIDENCE_VAULT'!$A:$A,B6,'07_EVIDENCE_VAULT'!$K:$K,"Current",'07_EVIDENCE_VAULT'!$I:$I,"&lt;"&amp;TODAY(),'07_EVIDENCE_VAULT'!$I:$I,"&lt;&gt;")&gt;0,"Current evidence","Missing / stale / unknown")))</f>
        <v/>
      </c>
      <c r="K6" s="136">
        <f>IF(B6="","",IF(D6="UNKNOWN OBJECT","BLOCK — unknown object",IF(D6="","BLOCK — object not configured",IF(F6="UNKNOWN PACK","BLOCK — unknown pack",IF(IFERROR(VLOOKUP(E6,'01_MANIFEST_LIBRARY'!$A$17:$D$35,4,FALSE),"")&lt;&gt;"Active","BLOCK — pack not active","VALID OBJECT/PACK")))))</f>
        <v/>
      </c>
      <c r="L6" s="136">
        <f>IF(B6="","",IF(G6="","BLOCK — Control / Claim ID required",IF(COUNTIFS('06_CONTROL_PACK_REGISTER'!$B$26:$B$225,C6,'06_CONTROL_PACK_REGISTER'!$C$26:$C$225,E6,'06_CONTROL_PACK_REGISTER'!$D$26:$D$225,G6)&gt;0,"VALID CONTROL/CLAIM","BLOCK — control/claim not registered for object + pack")))</f>
        <v/>
      </c>
      <c r="M6" s="131" t="n"/>
      <c r="N6" s="136">
        <f>IF(B6="","",IF(LEFT(J6,7)&lt;&gt;"Current","BLOCK — evidence currency",IF(K6&lt;&gt;"VALID OBJECT/PACK","BLOCK — object/pack mapping",IF(L6&lt;&gt;"VALID CONTROL/CLAIM","BLOCK — control/claim mapping",IF(M6="Confirmed supports requirement","REVIEWED SUPPORT",IF(M6="Rejected","REJECTED SUPPORT",IF(M6="Needs clarification","UNRESOLVED SUPPORT","UNREVIEWED SUPPORT")))))))</f>
        <v/>
      </c>
      <c r="O6" s="131" t="n"/>
      <c r="P6" s="131" t="n"/>
      <c r="Q6" s="131" t="n"/>
      <c r="R6" s="131" t="n"/>
      <c r="S6" s="136">
        <f>IF(OR(C6="",E6="",G6=""),"",C6&amp;"|"&amp;E6&amp;"|"&amp;G6)</f>
        <v/>
      </c>
    </row>
    <row r="7">
      <c r="A7" s="54" t="inlineStr">
        <is>
          <t>EVL-00003</t>
        </is>
      </c>
      <c r="B7" s="131" t="n"/>
      <c r="C7" s="131" t="n"/>
      <c r="D7" s="54">
        <f>IF(C7="","",IFERROR(VLOOKUP(C7,'04_SCOPE_CLASSIFICATION'!$A$5:$B$35,2,FALSE),"UNKNOWN OBJECT"))</f>
        <v/>
      </c>
      <c r="E7" s="131" t="n"/>
      <c r="F7" s="54">
        <f>IF(E7="","",IFERROR(VLOOKUP(E7,'01_MANIFEST_LIBRARY'!$A$17:$B$35,2,FALSE),"UNKNOWN PACK"))</f>
        <v/>
      </c>
      <c r="G7" s="131" t="n"/>
      <c r="H7" s="131" t="n"/>
      <c r="I7" s="131" t="n"/>
      <c r="J7" s="136">
        <f>IF(B7="","",IF('02_SYSTEM_PROFILE'!B44="Operations-Connected",IF(COUNTIFS('07_EVIDENCE_VAULT'!$A:$A,B7,'07_EVIDENCE_VAULT'!$K:$K,"Current",'07_EVIDENCE_VAULT'!$T:$T,"Imported*",'07_EVIDENCE_VAULT'!$U:$U,"Reconciled")-COUNTIFS('07_EVIDENCE_VAULT'!$A:$A,B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unreconciled"),IF(COUNTIFS('07_EVIDENCE_VAULT'!$A:$A,B7,'07_EVIDENCE_VAULT'!$K:$K,"Current")-COUNTIFS('07_EVIDENCE_VAULT'!$A:$A,B7,'07_EVIDENCE_VAULT'!$K:$K,"Current",'07_EVIDENCE_VAULT'!$I:$I,"&lt;"&amp;TODAY(),'07_EVIDENCE_VAULT'!$I:$I,"&lt;&gt;")&gt;0,"Current evidence","Missing / stale / unknown")))</f>
        <v/>
      </c>
      <c r="K7" s="136">
        <f>IF(B7="","",IF(D7="UNKNOWN OBJECT","BLOCK — unknown object",IF(D7="","BLOCK — object not configured",IF(F7="UNKNOWN PACK","BLOCK — unknown pack",IF(IFERROR(VLOOKUP(E7,'01_MANIFEST_LIBRARY'!$A$17:$D$35,4,FALSE),"")&lt;&gt;"Active","BLOCK — pack not active","VALID OBJECT/PACK")))))</f>
        <v/>
      </c>
      <c r="L7" s="136">
        <f>IF(B7="","",IF(G7="","BLOCK — Control / Claim ID required",IF(COUNTIFS('06_CONTROL_PACK_REGISTER'!$B$26:$B$225,C7,'06_CONTROL_PACK_REGISTER'!$C$26:$C$225,E7,'06_CONTROL_PACK_REGISTER'!$D$26:$D$225,G7)&gt;0,"VALID CONTROL/CLAIM","BLOCK — control/claim not registered for object + pack")))</f>
        <v/>
      </c>
      <c r="M7" s="131" t="n"/>
      <c r="N7" s="136">
        <f>IF(B7="","",IF(LEFT(J7,7)&lt;&gt;"Current","BLOCK — evidence currency",IF(K7&lt;&gt;"VALID OBJECT/PACK","BLOCK — object/pack mapping",IF(L7&lt;&gt;"VALID CONTROL/CLAIM","BLOCK — control/claim mapping",IF(M7="Confirmed supports requirement","REVIEWED SUPPORT",IF(M7="Rejected","REJECTED SUPPORT",IF(M7="Needs clarification","UNRESOLVED SUPPORT","UNREVIEWED SUPPORT")))))))</f>
        <v/>
      </c>
      <c r="O7" s="131" t="n"/>
      <c r="P7" s="131" t="n"/>
      <c r="Q7" s="131" t="n"/>
      <c r="R7" s="131" t="n"/>
      <c r="S7" s="136">
        <f>IF(OR(C7="",E7="",G7=""),"",C7&amp;"|"&amp;E7&amp;"|"&amp;G7)</f>
        <v/>
      </c>
    </row>
    <row r="8">
      <c r="A8" s="54" t="inlineStr">
        <is>
          <t>EVL-00004</t>
        </is>
      </c>
      <c r="B8" s="131" t="n"/>
      <c r="C8" s="131" t="n"/>
      <c r="D8" s="54">
        <f>IF(C8="","",IFERROR(VLOOKUP(C8,'04_SCOPE_CLASSIFICATION'!$A$5:$B$35,2,FALSE),"UNKNOWN OBJECT"))</f>
        <v/>
      </c>
      <c r="E8" s="131" t="n"/>
      <c r="F8" s="54">
        <f>IF(E8="","",IFERROR(VLOOKUP(E8,'01_MANIFEST_LIBRARY'!$A$17:$B$35,2,FALSE),"UNKNOWN PACK"))</f>
        <v/>
      </c>
      <c r="G8" s="131" t="n"/>
      <c r="H8" s="131" t="n"/>
      <c r="I8" s="131" t="n"/>
      <c r="J8" s="136">
        <f>IF(B8="","",IF('02_SYSTEM_PROFILE'!B44="Operations-Connected",IF(COUNTIFS('07_EVIDENCE_VAULT'!$A:$A,B8,'07_EVIDENCE_VAULT'!$K:$K,"Current",'07_EVIDENCE_VAULT'!$T:$T,"Imported*",'07_EVIDENCE_VAULT'!$U:$U,"Reconciled")-COUNTIFS('07_EVIDENCE_VAULT'!$A:$A,B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unreconciled"),IF(COUNTIFS('07_EVIDENCE_VAULT'!$A:$A,B8,'07_EVIDENCE_VAULT'!$K:$K,"Current")-COUNTIFS('07_EVIDENCE_VAULT'!$A:$A,B8,'07_EVIDENCE_VAULT'!$K:$K,"Current",'07_EVIDENCE_VAULT'!$I:$I,"&lt;"&amp;TODAY(),'07_EVIDENCE_VAULT'!$I:$I,"&lt;&gt;")&gt;0,"Current evidence","Missing / stale / unknown")))</f>
        <v/>
      </c>
      <c r="K8" s="136">
        <f>IF(B8="","",IF(D8="UNKNOWN OBJECT","BLOCK — unknown object",IF(D8="","BLOCK — object not configured",IF(F8="UNKNOWN PACK","BLOCK — unknown pack",IF(IFERROR(VLOOKUP(E8,'01_MANIFEST_LIBRARY'!$A$17:$D$35,4,FALSE),"")&lt;&gt;"Active","BLOCK — pack not active","VALID OBJECT/PACK")))))</f>
        <v/>
      </c>
      <c r="L8" s="136">
        <f>IF(B8="","",IF(G8="","BLOCK — Control / Claim ID required",IF(COUNTIFS('06_CONTROL_PACK_REGISTER'!$B$26:$B$225,C8,'06_CONTROL_PACK_REGISTER'!$C$26:$C$225,E8,'06_CONTROL_PACK_REGISTER'!$D$26:$D$225,G8)&gt;0,"VALID CONTROL/CLAIM","BLOCK — control/claim not registered for object + pack")))</f>
        <v/>
      </c>
      <c r="M8" s="131" t="n"/>
      <c r="N8" s="136">
        <f>IF(B8="","",IF(LEFT(J8,7)&lt;&gt;"Current","BLOCK — evidence currency",IF(K8&lt;&gt;"VALID OBJECT/PACK","BLOCK — object/pack mapping",IF(L8&lt;&gt;"VALID CONTROL/CLAIM","BLOCK — control/claim mapping",IF(M8="Confirmed supports requirement","REVIEWED SUPPORT",IF(M8="Rejected","REJECTED SUPPORT",IF(M8="Needs clarification","UNRESOLVED SUPPORT","UNREVIEWED SUPPORT")))))))</f>
        <v/>
      </c>
      <c r="O8" s="131" t="n"/>
      <c r="P8" s="131" t="n"/>
      <c r="Q8" s="131" t="n"/>
      <c r="R8" s="131" t="n"/>
      <c r="S8" s="136">
        <f>IF(OR(C8="",E8="",G8=""),"",C8&amp;"|"&amp;E8&amp;"|"&amp;G8)</f>
        <v/>
      </c>
    </row>
    <row r="9">
      <c r="A9" s="54" t="inlineStr">
        <is>
          <t>EVL-00005</t>
        </is>
      </c>
      <c r="B9" s="131" t="n"/>
      <c r="C9" s="131" t="n"/>
      <c r="D9" s="54">
        <f>IF(C9="","",IFERROR(VLOOKUP(C9,'04_SCOPE_CLASSIFICATION'!$A$5:$B$35,2,FALSE),"UNKNOWN OBJECT"))</f>
        <v/>
      </c>
      <c r="E9" s="131" t="n"/>
      <c r="F9" s="54">
        <f>IF(E9="","",IFERROR(VLOOKUP(E9,'01_MANIFEST_LIBRARY'!$A$17:$B$35,2,FALSE),"UNKNOWN PACK"))</f>
        <v/>
      </c>
      <c r="G9" s="131" t="n"/>
      <c r="H9" s="131" t="n"/>
      <c r="I9" s="131" t="n"/>
      <c r="J9" s="136">
        <f>IF(B9="","",IF('02_SYSTEM_PROFILE'!B44="Operations-Connected",IF(COUNTIFS('07_EVIDENCE_VAULT'!$A:$A,B9,'07_EVIDENCE_VAULT'!$K:$K,"Current",'07_EVIDENCE_VAULT'!$T:$T,"Imported*",'07_EVIDENCE_VAULT'!$U:$U,"Reconciled")-COUNTIFS('07_EVIDENCE_VAULT'!$A:$A,B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unreconciled"),IF(COUNTIFS('07_EVIDENCE_VAULT'!$A:$A,B9,'07_EVIDENCE_VAULT'!$K:$K,"Current")-COUNTIFS('07_EVIDENCE_VAULT'!$A:$A,B9,'07_EVIDENCE_VAULT'!$K:$K,"Current",'07_EVIDENCE_VAULT'!$I:$I,"&lt;"&amp;TODAY(),'07_EVIDENCE_VAULT'!$I:$I,"&lt;&gt;")&gt;0,"Current evidence","Missing / stale / unknown")))</f>
        <v/>
      </c>
      <c r="K9" s="136">
        <f>IF(B9="","",IF(D9="UNKNOWN OBJECT","BLOCK — unknown object",IF(D9="","BLOCK — object not configured",IF(F9="UNKNOWN PACK","BLOCK — unknown pack",IF(IFERROR(VLOOKUP(E9,'01_MANIFEST_LIBRARY'!$A$17:$D$35,4,FALSE),"")&lt;&gt;"Active","BLOCK — pack not active","VALID OBJECT/PACK")))))</f>
        <v/>
      </c>
      <c r="L9" s="136">
        <f>IF(B9="","",IF(G9="","BLOCK — Control / Claim ID required",IF(COUNTIFS('06_CONTROL_PACK_REGISTER'!$B$26:$B$225,C9,'06_CONTROL_PACK_REGISTER'!$C$26:$C$225,E9,'06_CONTROL_PACK_REGISTER'!$D$26:$D$225,G9)&gt;0,"VALID CONTROL/CLAIM","BLOCK — control/claim not registered for object + pack")))</f>
        <v/>
      </c>
      <c r="M9" s="131" t="n"/>
      <c r="N9" s="136">
        <f>IF(B9="","",IF(LEFT(J9,7)&lt;&gt;"Current","BLOCK — evidence currency",IF(K9&lt;&gt;"VALID OBJECT/PACK","BLOCK — object/pack mapping",IF(L9&lt;&gt;"VALID CONTROL/CLAIM","BLOCK — control/claim mapping",IF(M9="Confirmed supports requirement","REVIEWED SUPPORT",IF(M9="Rejected","REJECTED SUPPORT",IF(M9="Needs clarification","UNRESOLVED SUPPORT","UNREVIEWED SUPPORT")))))))</f>
        <v/>
      </c>
      <c r="O9" s="131" t="n"/>
      <c r="P9" s="131" t="n"/>
      <c r="Q9" s="131" t="n"/>
      <c r="R9" s="131" t="n"/>
      <c r="S9" s="136">
        <f>IF(OR(C9="",E9="",G9=""),"",C9&amp;"|"&amp;E9&amp;"|"&amp;G9)</f>
        <v/>
      </c>
    </row>
    <row r="10">
      <c r="A10" s="54" t="inlineStr">
        <is>
          <t>EVL-00006</t>
        </is>
      </c>
      <c r="B10" s="131" t="n"/>
      <c r="C10" s="131" t="n"/>
      <c r="D10" s="54">
        <f>IF(C10="","",IFERROR(VLOOKUP(C10,'04_SCOPE_CLASSIFICATION'!$A$5:$B$35,2,FALSE),"UNKNOWN OBJECT"))</f>
        <v/>
      </c>
      <c r="E10" s="131" t="n"/>
      <c r="F10" s="54">
        <f>IF(E10="","",IFERROR(VLOOKUP(E10,'01_MANIFEST_LIBRARY'!$A$17:$B$35,2,FALSE),"UNKNOWN PACK"))</f>
        <v/>
      </c>
      <c r="G10" s="131" t="n"/>
      <c r="H10" s="131" t="n"/>
      <c r="I10" s="131" t="n"/>
      <c r="J10" s="136">
        <f>IF(B10="","",IF('02_SYSTEM_PROFILE'!B44="Operations-Connected",IF(COUNTIFS('07_EVIDENCE_VAULT'!$A:$A,B10,'07_EVIDENCE_VAULT'!$K:$K,"Current",'07_EVIDENCE_VAULT'!$T:$T,"Imported*",'07_EVIDENCE_VAULT'!$U:$U,"Reconciled")-COUNTIFS('07_EVIDENCE_VAULT'!$A:$A,B10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unreconciled"),IF(COUNTIFS('07_EVIDENCE_VAULT'!$A:$A,B10,'07_EVIDENCE_VAULT'!$K:$K,"Current")-COUNTIFS('07_EVIDENCE_VAULT'!$A:$A,B10,'07_EVIDENCE_VAULT'!$K:$K,"Current",'07_EVIDENCE_VAULT'!$I:$I,"&lt;"&amp;TODAY(),'07_EVIDENCE_VAULT'!$I:$I,"&lt;&gt;")&gt;0,"Current evidence","Missing / stale / unknown")))</f>
        <v/>
      </c>
      <c r="K10" s="136">
        <f>IF(B10="","",IF(D10="UNKNOWN OBJECT","BLOCK — unknown object",IF(D10="","BLOCK — object not configured",IF(F10="UNKNOWN PACK","BLOCK — unknown pack",IF(IFERROR(VLOOKUP(E10,'01_MANIFEST_LIBRARY'!$A$17:$D$35,4,FALSE),"")&lt;&gt;"Active","BLOCK — pack not active","VALID OBJECT/PACK")))))</f>
        <v/>
      </c>
      <c r="L10" s="136">
        <f>IF(B10="","",IF(G10="","BLOCK — Control / Claim ID required",IF(COUNTIFS('06_CONTROL_PACK_REGISTER'!$B$26:$B$225,C10,'06_CONTROL_PACK_REGISTER'!$C$26:$C$225,E10,'06_CONTROL_PACK_REGISTER'!$D$26:$D$225,G10)&gt;0,"VALID CONTROL/CLAIM","BLOCK — control/claim not registered for object + pack")))</f>
        <v/>
      </c>
      <c r="M10" s="131" t="n"/>
      <c r="N10" s="136">
        <f>IF(B10="","",IF(LEFT(J10,7)&lt;&gt;"Current","BLOCK — evidence currency",IF(K10&lt;&gt;"VALID OBJECT/PACK","BLOCK — object/pack mapping",IF(L10&lt;&gt;"VALID CONTROL/CLAIM","BLOCK — control/claim mapping",IF(M10="Confirmed supports requirement","REVIEWED SUPPORT",IF(M10="Rejected","REJECTED SUPPORT",IF(M10="Needs clarification","UNRESOLVED SUPPORT","UNREVIEWED SUPPORT")))))))</f>
        <v/>
      </c>
      <c r="O10" s="131" t="n"/>
      <c r="P10" s="131" t="n"/>
      <c r="Q10" s="131" t="n"/>
      <c r="R10" s="131" t="n"/>
      <c r="S10" s="136">
        <f>IF(OR(C10="",E10="",G10=""),"",C10&amp;"|"&amp;E10&amp;"|"&amp;G10)</f>
        <v/>
      </c>
    </row>
    <row r="11">
      <c r="A11" s="54" t="inlineStr">
        <is>
          <t>EVL-00007</t>
        </is>
      </c>
      <c r="B11" s="131" t="n"/>
      <c r="C11" s="131" t="n"/>
      <c r="D11" s="54">
        <f>IF(C11="","",IFERROR(VLOOKUP(C11,'04_SCOPE_CLASSIFICATION'!$A$5:$B$35,2,FALSE),"UNKNOWN OBJECT"))</f>
        <v/>
      </c>
      <c r="E11" s="131" t="n"/>
      <c r="F11" s="54">
        <f>IF(E11="","",IFERROR(VLOOKUP(E11,'01_MANIFEST_LIBRARY'!$A$17:$B$35,2,FALSE),"UNKNOWN PACK"))</f>
        <v/>
      </c>
      <c r="G11" s="131" t="n"/>
      <c r="H11" s="131" t="n"/>
      <c r="I11" s="131" t="n"/>
      <c r="J11" s="136">
        <f>IF(B11="","",IF('02_SYSTEM_PROFILE'!B44="Operations-Connected",IF(COUNTIFS('07_EVIDENCE_VAULT'!$A:$A,B11,'07_EVIDENCE_VAULT'!$K:$K,"Current",'07_EVIDENCE_VAULT'!$T:$T,"Imported*",'07_EVIDENCE_VAULT'!$U:$U,"Reconciled")-COUNTIFS('07_EVIDENCE_VAULT'!$A:$A,B11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unreconciled"),IF(COUNTIFS('07_EVIDENCE_VAULT'!$A:$A,B11,'07_EVIDENCE_VAULT'!$K:$K,"Current")-COUNTIFS('07_EVIDENCE_VAULT'!$A:$A,B11,'07_EVIDENCE_VAULT'!$K:$K,"Current",'07_EVIDENCE_VAULT'!$I:$I,"&lt;"&amp;TODAY(),'07_EVIDENCE_VAULT'!$I:$I,"&lt;&gt;")&gt;0,"Current evidence","Missing / stale / unknown")))</f>
        <v/>
      </c>
      <c r="K11" s="136">
        <f>IF(B11="","",IF(D11="UNKNOWN OBJECT","BLOCK — unknown object",IF(D11="","BLOCK — object not configured",IF(F11="UNKNOWN PACK","BLOCK — unknown pack",IF(IFERROR(VLOOKUP(E11,'01_MANIFEST_LIBRARY'!$A$17:$D$35,4,FALSE),"")&lt;&gt;"Active","BLOCK — pack not active","VALID OBJECT/PACK")))))</f>
        <v/>
      </c>
      <c r="L11" s="136">
        <f>IF(B11="","",IF(G11="","BLOCK — Control / Claim ID required",IF(COUNTIFS('06_CONTROL_PACK_REGISTER'!$B$26:$B$225,C11,'06_CONTROL_PACK_REGISTER'!$C$26:$C$225,E11,'06_CONTROL_PACK_REGISTER'!$D$26:$D$225,G11)&gt;0,"VALID CONTROL/CLAIM","BLOCK — control/claim not registered for object + pack")))</f>
        <v/>
      </c>
      <c r="M11" s="131" t="n"/>
      <c r="N11" s="136">
        <f>IF(B11="","",IF(LEFT(J11,7)&lt;&gt;"Current","BLOCK — evidence currency",IF(K11&lt;&gt;"VALID OBJECT/PACK","BLOCK — object/pack mapping",IF(L11&lt;&gt;"VALID CONTROL/CLAIM","BLOCK — control/claim mapping",IF(M11="Confirmed supports requirement","REVIEWED SUPPORT",IF(M11="Rejected","REJECTED SUPPORT",IF(M11="Needs clarification","UNRESOLVED SUPPORT","UNREVIEWED SUPPORT")))))))</f>
        <v/>
      </c>
      <c r="O11" s="131" t="n"/>
      <c r="P11" s="131" t="n"/>
      <c r="Q11" s="131" t="n"/>
      <c r="R11" s="131" t="n"/>
      <c r="S11" s="136">
        <f>IF(OR(C11="",E11="",G11=""),"",C11&amp;"|"&amp;E11&amp;"|"&amp;G11)</f>
        <v/>
      </c>
    </row>
    <row r="12">
      <c r="A12" s="54" t="inlineStr">
        <is>
          <t>EVL-00008</t>
        </is>
      </c>
      <c r="B12" s="131" t="n"/>
      <c r="C12" s="131" t="n"/>
      <c r="D12" s="54">
        <f>IF(C12="","",IFERROR(VLOOKUP(C12,'04_SCOPE_CLASSIFICATION'!$A$5:$B$35,2,FALSE),"UNKNOWN OBJECT"))</f>
        <v/>
      </c>
      <c r="E12" s="131" t="n"/>
      <c r="F12" s="54">
        <f>IF(E12="","",IFERROR(VLOOKUP(E12,'01_MANIFEST_LIBRARY'!$A$17:$B$35,2,FALSE),"UNKNOWN PACK"))</f>
        <v/>
      </c>
      <c r="G12" s="131" t="n"/>
      <c r="H12" s="131" t="n"/>
      <c r="I12" s="131" t="n"/>
      <c r="J12" s="136">
        <f>IF(B12="","",IF('02_SYSTEM_PROFILE'!B44="Operations-Connected",IF(COUNTIFS('07_EVIDENCE_VAULT'!$A:$A,B12,'07_EVIDENCE_VAULT'!$K:$K,"Current",'07_EVIDENCE_VAULT'!$T:$T,"Imported*",'07_EVIDENCE_VAULT'!$U:$U,"Reconciled")-COUNTIFS('07_EVIDENCE_VAULT'!$A:$A,B12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unreconciled"),IF(COUNTIFS('07_EVIDENCE_VAULT'!$A:$A,B12,'07_EVIDENCE_VAULT'!$K:$K,"Current")-COUNTIFS('07_EVIDENCE_VAULT'!$A:$A,B12,'07_EVIDENCE_VAULT'!$K:$K,"Current",'07_EVIDENCE_VAULT'!$I:$I,"&lt;"&amp;TODAY(),'07_EVIDENCE_VAULT'!$I:$I,"&lt;&gt;")&gt;0,"Current evidence","Missing / stale / unknown")))</f>
        <v/>
      </c>
      <c r="K12" s="136">
        <f>IF(B12="","",IF(D12="UNKNOWN OBJECT","BLOCK — unknown object",IF(D12="","BLOCK — object not configured",IF(F12="UNKNOWN PACK","BLOCK — unknown pack",IF(IFERROR(VLOOKUP(E12,'01_MANIFEST_LIBRARY'!$A$17:$D$35,4,FALSE),"")&lt;&gt;"Active","BLOCK — pack not active","VALID OBJECT/PACK")))))</f>
        <v/>
      </c>
      <c r="L12" s="136">
        <f>IF(B12="","",IF(G12="","BLOCK — Control / Claim ID required",IF(COUNTIFS('06_CONTROL_PACK_REGISTER'!$B$26:$B$225,C12,'06_CONTROL_PACK_REGISTER'!$C$26:$C$225,E12,'06_CONTROL_PACK_REGISTER'!$D$26:$D$225,G12)&gt;0,"VALID CONTROL/CLAIM","BLOCK — control/claim not registered for object + pack")))</f>
        <v/>
      </c>
      <c r="M12" s="131" t="n"/>
      <c r="N12" s="136">
        <f>IF(B12="","",IF(LEFT(J12,7)&lt;&gt;"Current","BLOCK — evidence currency",IF(K12&lt;&gt;"VALID OBJECT/PACK","BLOCK — object/pack mapping",IF(L12&lt;&gt;"VALID CONTROL/CLAIM","BLOCK — control/claim mapping",IF(M12="Confirmed supports requirement","REVIEWED SUPPORT",IF(M12="Rejected","REJECTED SUPPORT",IF(M12="Needs clarification","UNRESOLVED SUPPORT","UNREVIEWED SUPPORT")))))))</f>
        <v/>
      </c>
      <c r="O12" s="131" t="n"/>
      <c r="P12" s="131" t="n"/>
      <c r="Q12" s="131" t="n"/>
      <c r="R12" s="131" t="n"/>
      <c r="S12" s="136">
        <f>IF(OR(C12="",E12="",G12=""),"",C12&amp;"|"&amp;E12&amp;"|"&amp;G12)</f>
        <v/>
      </c>
    </row>
    <row r="13">
      <c r="A13" s="54" t="inlineStr">
        <is>
          <t>EVL-00009</t>
        </is>
      </c>
      <c r="B13" s="131" t="n"/>
      <c r="C13" s="131" t="n"/>
      <c r="D13" s="54">
        <f>IF(C13="","",IFERROR(VLOOKUP(C13,'04_SCOPE_CLASSIFICATION'!$A$5:$B$35,2,FALSE),"UNKNOWN OBJECT"))</f>
        <v/>
      </c>
      <c r="E13" s="131" t="n"/>
      <c r="F13" s="54">
        <f>IF(E13="","",IFERROR(VLOOKUP(E13,'01_MANIFEST_LIBRARY'!$A$17:$B$35,2,FALSE),"UNKNOWN PACK"))</f>
        <v/>
      </c>
      <c r="G13" s="131" t="n"/>
      <c r="H13" s="131" t="n"/>
      <c r="I13" s="131" t="n"/>
      <c r="J13" s="136">
        <f>IF(B13="","",IF('02_SYSTEM_PROFILE'!B44="Operations-Connected",IF(COUNTIFS('07_EVIDENCE_VAULT'!$A:$A,B13,'07_EVIDENCE_VAULT'!$K:$K,"Current",'07_EVIDENCE_VAULT'!$T:$T,"Imported*",'07_EVIDENCE_VAULT'!$U:$U,"Reconciled")-COUNTIFS('07_EVIDENCE_VAULT'!$A:$A,B13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unreconciled"),IF(COUNTIFS('07_EVIDENCE_VAULT'!$A:$A,B13,'07_EVIDENCE_VAULT'!$K:$K,"Current")-COUNTIFS('07_EVIDENCE_VAULT'!$A:$A,B13,'07_EVIDENCE_VAULT'!$K:$K,"Current",'07_EVIDENCE_VAULT'!$I:$I,"&lt;"&amp;TODAY(),'07_EVIDENCE_VAULT'!$I:$I,"&lt;&gt;")&gt;0,"Current evidence","Missing / stale / unknown")))</f>
        <v/>
      </c>
      <c r="K13" s="136">
        <f>IF(B13="","",IF(D13="UNKNOWN OBJECT","BLOCK — unknown object",IF(D13="","BLOCK — object not configured",IF(F13="UNKNOWN PACK","BLOCK — unknown pack",IF(IFERROR(VLOOKUP(E13,'01_MANIFEST_LIBRARY'!$A$17:$D$35,4,FALSE),"")&lt;&gt;"Active","BLOCK — pack not active","VALID OBJECT/PACK")))))</f>
        <v/>
      </c>
      <c r="L13" s="136">
        <f>IF(B13="","",IF(G13="","BLOCK — Control / Claim ID required",IF(COUNTIFS('06_CONTROL_PACK_REGISTER'!$B$26:$B$225,C13,'06_CONTROL_PACK_REGISTER'!$C$26:$C$225,E13,'06_CONTROL_PACK_REGISTER'!$D$26:$D$225,G13)&gt;0,"VALID CONTROL/CLAIM","BLOCK — control/claim not registered for object + pack")))</f>
        <v/>
      </c>
      <c r="M13" s="131" t="n"/>
      <c r="N13" s="136">
        <f>IF(B13="","",IF(LEFT(J13,7)&lt;&gt;"Current","BLOCK — evidence currency",IF(K13&lt;&gt;"VALID OBJECT/PACK","BLOCK — object/pack mapping",IF(L13&lt;&gt;"VALID CONTROL/CLAIM","BLOCK — control/claim mapping",IF(M13="Confirmed supports requirement","REVIEWED SUPPORT",IF(M13="Rejected","REJECTED SUPPORT",IF(M13="Needs clarification","UNRESOLVED SUPPORT","UNREVIEWED SUPPORT")))))))</f>
        <v/>
      </c>
      <c r="O13" s="131" t="n"/>
      <c r="P13" s="131" t="n"/>
      <c r="Q13" s="131" t="n"/>
      <c r="R13" s="131" t="n"/>
      <c r="S13" s="136">
        <f>IF(OR(C13="",E13="",G13=""),"",C13&amp;"|"&amp;E13&amp;"|"&amp;G13)</f>
        <v/>
      </c>
    </row>
    <row r="14">
      <c r="A14" s="54" t="inlineStr">
        <is>
          <t>EVL-00010</t>
        </is>
      </c>
      <c r="B14" s="131" t="n"/>
      <c r="C14" s="131" t="n"/>
      <c r="D14" s="54">
        <f>IF(C14="","",IFERROR(VLOOKUP(C14,'04_SCOPE_CLASSIFICATION'!$A$5:$B$35,2,FALSE),"UNKNOWN OBJECT"))</f>
        <v/>
      </c>
      <c r="E14" s="131" t="n"/>
      <c r="F14" s="54">
        <f>IF(E14="","",IFERROR(VLOOKUP(E14,'01_MANIFEST_LIBRARY'!$A$17:$B$35,2,FALSE),"UNKNOWN PACK"))</f>
        <v/>
      </c>
      <c r="G14" s="131" t="n"/>
      <c r="H14" s="131" t="n"/>
      <c r="I14" s="131" t="n"/>
      <c r="J14" s="136">
        <f>IF(B14="","",IF('02_SYSTEM_PROFILE'!B44="Operations-Connected",IF(COUNTIFS('07_EVIDENCE_VAULT'!$A:$A,B14,'07_EVIDENCE_VAULT'!$K:$K,"Current",'07_EVIDENCE_VAULT'!$T:$T,"Imported*",'07_EVIDENCE_VAULT'!$U:$U,"Reconciled")-COUNTIFS('07_EVIDENCE_VAULT'!$A:$A,B14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unreconciled"),IF(COUNTIFS('07_EVIDENCE_VAULT'!$A:$A,B14,'07_EVIDENCE_VAULT'!$K:$K,"Current")-COUNTIFS('07_EVIDENCE_VAULT'!$A:$A,B14,'07_EVIDENCE_VAULT'!$K:$K,"Current",'07_EVIDENCE_VAULT'!$I:$I,"&lt;"&amp;TODAY(),'07_EVIDENCE_VAULT'!$I:$I,"&lt;&gt;")&gt;0,"Current evidence","Missing / stale / unknown")))</f>
        <v/>
      </c>
      <c r="K14" s="136">
        <f>IF(B14="","",IF(D14="UNKNOWN OBJECT","BLOCK — unknown object",IF(D14="","BLOCK — object not configured",IF(F14="UNKNOWN PACK","BLOCK — unknown pack",IF(IFERROR(VLOOKUP(E14,'01_MANIFEST_LIBRARY'!$A$17:$D$35,4,FALSE),"")&lt;&gt;"Active","BLOCK — pack not active","VALID OBJECT/PACK")))))</f>
        <v/>
      </c>
      <c r="L14" s="136">
        <f>IF(B14="","",IF(G14="","BLOCK — Control / Claim ID required",IF(COUNTIFS('06_CONTROL_PACK_REGISTER'!$B$26:$B$225,C14,'06_CONTROL_PACK_REGISTER'!$C$26:$C$225,E14,'06_CONTROL_PACK_REGISTER'!$D$26:$D$225,G14)&gt;0,"VALID CONTROL/CLAIM","BLOCK — control/claim not registered for object + pack")))</f>
        <v/>
      </c>
      <c r="M14" s="131" t="n"/>
      <c r="N14" s="136">
        <f>IF(B14="","",IF(LEFT(J14,7)&lt;&gt;"Current","BLOCK — evidence currency",IF(K14&lt;&gt;"VALID OBJECT/PACK","BLOCK — object/pack mapping",IF(L14&lt;&gt;"VALID CONTROL/CLAIM","BLOCK — control/claim mapping",IF(M14="Confirmed supports requirement","REVIEWED SUPPORT",IF(M14="Rejected","REJECTED SUPPORT",IF(M14="Needs clarification","UNRESOLVED SUPPORT","UNREVIEWED SUPPORT")))))))</f>
        <v/>
      </c>
      <c r="O14" s="131" t="n"/>
      <c r="P14" s="131" t="n"/>
      <c r="Q14" s="131" t="n"/>
      <c r="R14" s="131" t="n"/>
      <c r="S14" s="136">
        <f>IF(OR(C14="",E14="",G14=""),"",C14&amp;"|"&amp;E14&amp;"|"&amp;G14)</f>
        <v/>
      </c>
    </row>
    <row r="15">
      <c r="A15" s="54" t="inlineStr">
        <is>
          <t>EVL-00011</t>
        </is>
      </c>
      <c r="B15" s="131" t="n"/>
      <c r="C15" s="131" t="n"/>
      <c r="D15" s="54">
        <f>IF(C15="","",IFERROR(VLOOKUP(C15,'04_SCOPE_CLASSIFICATION'!$A$5:$B$35,2,FALSE),"UNKNOWN OBJECT"))</f>
        <v/>
      </c>
      <c r="E15" s="131" t="n"/>
      <c r="F15" s="54">
        <f>IF(E15="","",IFERROR(VLOOKUP(E15,'01_MANIFEST_LIBRARY'!$A$17:$B$35,2,FALSE),"UNKNOWN PACK"))</f>
        <v/>
      </c>
      <c r="G15" s="131" t="n"/>
      <c r="H15" s="131" t="n"/>
      <c r="I15" s="131" t="n"/>
      <c r="J15" s="136">
        <f>IF(B15="","",IF('02_SYSTEM_PROFILE'!B44="Operations-Connected",IF(COUNTIFS('07_EVIDENCE_VAULT'!$A:$A,B15,'07_EVIDENCE_VAULT'!$K:$K,"Current",'07_EVIDENCE_VAULT'!$T:$T,"Imported*",'07_EVIDENCE_VAULT'!$U:$U,"Reconciled")-COUNTIFS('07_EVIDENCE_VAULT'!$A:$A,B15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unreconciled"),IF(COUNTIFS('07_EVIDENCE_VAULT'!$A:$A,B15,'07_EVIDENCE_VAULT'!$K:$K,"Current")-COUNTIFS('07_EVIDENCE_VAULT'!$A:$A,B15,'07_EVIDENCE_VAULT'!$K:$K,"Current",'07_EVIDENCE_VAULT'!$I:$I,"&lt;"&amp;TODAY(),'07_EVIDENCE_VAULT'!$I:$I,"&lt;&gt;")&gt;0,"Current evidence","Missing / stale / unknown")))</f>
        <v/>
      </c>
      <c r="K15" s="136">
        <f>IF(B15="","",IF(D15="UNKNOWN OBJECT","BLOCK — unknown object",IF(D15="","BLOCK — object not configured",IF(F15="UNKNOWN PACK","BLOCK — unknown pack",IF(IFERROR(VLOOKUP(E15,'01_MANIFEST_LIBRARY'!$A$17:$D$35,4,FALSE),"")&lt;&gt;"Active","BLOCK — pack not active","VALID OBJECT/PACK")))))</f>
        <v/>
      </c>
      <c r="L15" s="136">
        <f>IF(B15="","",IF(G15="","BLOCK — Control / Claim ID required",IF(COUNTIFS('06_CONTROL_PACK_REGISTER'!$B$26:$B$225,C15,'06_CONTROL_PACK_REGISTER'!$C$26:$C$225,E15,'06_CONTROL_PACK_REGISTER'!$D$26:$D$225,G15)&gt;0,"VALID CONTROL/CLAIM","BLOCK — control/claim not registered for object + pack")))</f>
        <v/>
      </c>
      <c r="M15" s="131" t="n"/>
      <c r="N15" s="136">
        <f>IF(B15="","",IF(LEFT(J15,7)&lt;&gt;"Current","BLOCK — evidence currency",IF(K15&lt;&gt;"VALID OBJECT/PACK","BLOCK — object/pack mapping",IF(L15&lt;&gt;"VALID CONTROL/CLAIM","BLOCK — control/claim mapping",IF(M15="Confirmed supports requirement","REVIEWED SUPPORT",IF(M15="Rejected","REJECTED SUPPORT",IF(M15="Needs clarification","UNRESOLVED SUPPORT","UNREVIEWED SUPPORT")))))))</f>
        <v/>
      </c>
      <c r="O15" s="131" t="n"/>
      <c r="P15" s="131" t="n"/>
      <c r="Q15" s="131" t="n"/>
      <c r="R15" s="131" t="n"/>
      <c r="S15" s="136">
        <f>IF(OR(C15="",E15="",G15=""),"",C15&amp;"|"&amp;E15&amp;"|"&amp;G15)</f>
        <v/>
      </c>
    </row>
    <row r="16">
      <c r="A16" s="54" t="inlineStr">
        <is>
          <t>EVL-00012</t>
        </is>
      </c>
      <c r="B16" s="131" t="n"/>
      <c r="C16" s="131" t="n"/>
      <c r="D16" s="54">
        <f>IF(C16="","",IFERROR(VLOOKUP(C16,'04_SCOPE_CLASSIFICATION'!$A$5:$B$35,2,FALSE),"UNKNOWN OBJECT"))</f>
        <v/>
      </c>
      <c r="E16" s="131" t="n"/>
      <c r="F16" s="54">
        <f>IF(E16="","",IFERROR(VLOOKUP(E16,'01_MANIFEST_LIBRARY'!$A$17:$B$35,2,FALSE),"UNKNOWN PACK"))</f>
        <v/>
      </c>
      <c r="G16" s="131" t="n"/>
      <c r="H16" s="131" t="n"/>
      <c r="I16" s="131" t="n"/>
      <c r="J16" s="136">
        <f>IF(B16="","",IF('02_SYSTEM_PROFILE'!B44="Operations-Connected",IF(COUNTIFS('07_EVIDENCE_VAULT'!$A:$A,B16,'07_EVIDENCE_VAULT'!$K:$K,"Current",'07_EVIDENCE_VAULT'!$T:$T,"Imported*",'07_EVIDENCE_VAULT'!$U:$U,"Reconciled")-COUNTIFS('07_EVIDENCE_VAULT'!$A:$A,B16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unreconciled"),IF(COUNTIFS('07_EVIDENCE_VAULT'!$A:$A,B16,'07_EVIDENCE_VAULT'!$K:$K,"Current")-COUNTIFS('07_EVIDENCE_VAULT'!$A:$A,B16,'07_EVIDENCE_VAULT'!$K:$K,"Current",'07_EVIDENCE_VAULT'!$I:$I,"&lt;"&amp;TODAY(),'07_EVIDENCE_VAULT'!$I:$I,"&lt;&gt;")&gt;0,"Current evidence","Missing / stale / unknown")))</f>
        <v/>
      </c>
      <c r="K16" s="136">
        <f>IF(B16="","",IF(D16="UNKNOWN OBJECT","BLOCK — unknown object",IF(D16="","BLOCK — object not configured",IF(F16="UNKNOWN PACK","BLOCK — unknown pack",IF(IFERROR(VLOOKUP(E16,'01_MANIFEST_LIBRARY'!$A$17:$D$35,4,FALSE),"")&lt;&gt;"Active","BLOCK — pack not active","VALID OBJECT/PACK")))))</f>
        <v/>
      </c>
      <c r="L16" s="136">
        <f>IF(B16="","",IF(G16="","BLOCK — Control / Claim ID required",IF(COUNTIFS('06_CONTROL_PACK_REGISTER'!$B$26:$B$225,C16,'06_CONTROL_PACK_REGISTER'!$C$26:$C$225,E16,'06_CONTROL_PACK_REGISTER'!$D$26:$D$225,G16)&gt;0,"VALID CONTROL/CLAIM","BLOCK — control/claim not registered for object + pack")))</f>
        <v/>
      </c>
      <c r="M16" s="131" t="n"/>
      <c r="N16" s="136">
        <f>IF(B16="","",IF(LEFT(J16,7)&lt;&gt;"Current","BLOCK — evidence currency",IF(K16&lt;&gt;"VALID OBJECT/PACK","BLOCK — object/pack mapping",IF(L16&lt;&gt;"VALID CONTROL/CLAIM","BLOCK — control/claim mapping",IF(M16="Confirmed supports requirement","REVIEWED SUPPORT",IF(M16="Rejected","REJECTED SUPPORT",IF(M16="Needs clarification","UNRESOLVED SUPPORT","UNREVIEWED SUPPORT")))))))</f>
        <v/>
      </c>
      <c r="O16" s="131" t="n"/>
      <c r="P16" s="131" t="n"/>
      <c r="Q16" s="131" t="n"/>
      <c r="R16" s="131" t="n"/>
      <c r="S16" s="136">
        <f>IF(OR(C16="",E16="",G16=""),"",C16&amp;"|"&amp;E16&amp;"|"&amp;G16)</f>
        <v/>
      </c>
    </row>
    <row r="17">
      <c r="A17" s="54" t="inlineStr">
        <is>
          <t>EVL-00013</t>
        </is>
      </c>
      <c r="B17" s="131" t="n"/>
      <c r="C17" s="131" t="n"/>
      <c r="D17" s="54">
        <f>IF(C17="","",IFERROR(VLOOKUP(C17,'04_SCOPE_CLASSIFICATION'!$A$5:$B$35,2,FALSE),"UNKNOWN OBJECT"))</f>
        <v/>
      </c>
      <c r="E17" s="131" t="n"/>
      <c r="F17" s="54">
        <f>IF(E17="","",IFERROR(VLOOKUP(E17,'01_MANIFEST_LIBRARY'!$A$17:$B$35,2,FALSE),"UNKNOWN PACK"))</f>
        <v/>
      </c>
      <c r="G17" s="131" t="n"/>
      <c r="H17" s="131" t="n"/>
      <c r="I17" s="131" t="n"/>
      <c r="J17" s="136">
        <f>IF(B17="","",IF('02_SYSTEM_PROFILE'!B44="Operations-Connected",IF(COUNTIFS('07_EVIDENCE_VAULT'!$A:$A,B17,'07_EVIDENCE_VAULT'!$K:$K,"Current",'07_EVIDENCE_VAULT'!$T:$T,"Imported*",'07_EVIDENCE_VAULT'!$U:$U,"Reconciled")-COUNTIFS('07_EVIDENCE_VAULT'!$A:$A,B17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unreconciled"),IF(COUNTIFS('07_EVIDENCE_VAULT'!$A:$A,B17,'07_EVIDENCE_VAULT'!$K:$K,"Current")-COUNTIFS('07_EVIDENCE_VAULT'!$A:$A,B17,'07_EVIDENCE_VAULT'!$K:$K,"Current",'07_EVIDENCE_VAULT'!$I:$I,"&lt;"&amp;TODAY(),'07_EVIDENCE_VAULT'!$I:$I,"&lt;&gt;")&gt;0,"Current evidence","Missing / stale / unknown")))</f>
        <v/>
      </c>
      <c r="K17" s="136">
        <f>IF(B17="","",IF(D17="UNKNOWN OBJECT","BLOCK — unknown object",IF(D17="","BLOCK — object not configured",IF(F17="UNKNOWN PACK","BLOCK — unknown pack",IF(IFERROR(VLOOKUP(E17,'01_MANIFEST_LIBRARY'!$A$17:$D$35,4,FALSE),"")&lt;&gt;"Active","BLOCK — pack not active","VALID OBJECT/PACK")))))</f>
        <v/>
      </c>
      <c r="L17" s="136">
        <f>IF(B17="","",IF(G17="","BLOCK — Control / Claim ID required",IF(COUNTIFS('06_CONTROL_PACK_REGISTER'!$B$26:$B$225,C17,'06_CONTROL_PACK_REGISTER'!$C$26:$C$225,E17,'06_CONTROL_PACK_REGISTER'!$D$26:$D$225,G17)&gt;0,"VALID CONTROL/CLAIM","BLOCK — control/claim not registered for object + pack")))</f>
        <v/>
      </c>
      <c r="M17" s="131" t="n"/>
      <c r="N17" s="136">
        <f>IF(B17="","",IF(LEFT(J17,7)&lt;&gt;"Current","BLOCK — evidence currency",IF(K17&lt;&gt;"VALID OBJECT/PACK","BLOCK — object/pack mapping",IF(L17&lt;&gt;"VALID CONTROL/CLAIM","BLOCK — control/claim mapping",IF(M17="Confirmed supports requirement","REVIEWED SUPPORT",IF(M17="Rejected","REJECTED SUPPORT",IF(M17="Needs clarification","UNRESOLVED SUPPORT","UNREVIEWED SUPPORT")))))))</f>
        <v/>
      </c>
      <c r="O17" s="131" t="n"/>
      <c r="P17" s="131" t="n"/>
      <c r="Q17" s="131" t="n"/>
      <c r="R17" s="131" t="n"/>
      <c r="S17" s="136">
        <f>IF(OR(C17="",E17="",G17=""),"",C17&amp;"|"&amp;E17&amp;"|"&amp;G17)</f>
        <v/>
      </c>
    </row>
    <row r="18">
      <c r="A18" s="54" t="inlineStr">
        <is>
          <t>EVL-00014</t>
        </is>
      </c>
      <c r="B18" s="131" t="n"/>
      <c r="C18" s="131" t="n"/>
      <c r="D18" s="54">
        <f>IF(C18="","",IFERROR(VLOOKUP(C18,'04_SCOPE_CLASSIFICATION'!$A$5:$B$35,2,FALSE),"UNKNOWN OBJECT"))</f>
        <v/>
      </c>
      <c r="E18" s="131" t="n"/>
      <c r="F18" s="54">
        <f>IF(E18="","",IFERROR(VLOOKUP(E18,'01_MANIFEST_LIBRARY'!$A$17:$B$35,2,FALSE),"UNKNOWN PACK"))</f>
        <v/>
      </c>
      <c r="G18" s="131" t="n"/>
      <c r="H18" s="131" t="n"/>
      <c r="I18" s="131" t="n"/>
      <c r="J18" s="136">
        <f>IF(B18="","",IF('02_SYSTEM_PROFILE'!B44="Operations-Connected",IF(COUNTIFS('07_EVIDENCE_VAULT'!$A:$A,B18,'07_EVIDENCE_VAULT'!$K:$K,"Current",'07_EVIDENCE_VAULT'!$T:$T,"Imported*",'07_EVIDENCE_VAULT'!$U:$U,"Reconciled")-COUNTIFS('07_EVIDENCE_VAULT'!$A:$A,B18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unreconciled"),IF(COUNTIFS('07_EVIDENCE_VAULT'!$A:$A,B18,'07_EVIDENCE_VAULT'!$K:$K,"Current")-COUNTIFS('07_EVIDENCE_VAULT'!$A:$A,B18,'07_EVIDENCE_VAULT'!$K:$K,"Current",'07_EVIDENCE_VAULT'!$I:$I,"&lt;"&amp;TODAY(),'07_EVIDENCE_VAULT'!$I:$I,"&lt;&gt;")&gt;0,"Current evidence","Missing / stale / unknown")))</f>
        <v/>
      </c>
      <c r="K18" s="136">
        <f>IF(B18="","",IF(D18="UNKNOWN OBJECT","BLOCK — unknown object",IF(D18="","BLOCK — object not configured",IF(F18="UNKNOWN PACK","BLOCK — unknown pack",IF(IFERROR(VLOOKUP(E18,'01_MANIFEST_LIBRARY'!$A$17:$D$35,4,FALSE),"")&lt;&gt;"Active","BLOCK — pack not active","VALID OBJECT/PACK")))))</f>
        <v/>
      </c>
      <c r="L18" s="136">
        <f>IF(B18="","",IF(G18="","BLOCK — Control / Claim ID required",IF(COUNTIFS('06_CONTROL_PACK_REGISTER'!$B$26:$B$225,C18,'06_CONTROL_PACK_REGISTER'!$C$26:$C$225,E18,'06_CONTROL_PACK_REGISTER'!$D$26:$D$225,G18)&gt;0,"VALID CONTROL/CLAIM","BLOCK — control/claim not registered for object + pack")))</f>
        <v/>
      </c>
      <c r="M18" s="131" t="n"/>
      <c r="N18" s="136">
        <f>IF(B18="","",IF(LEFT(J18,7)&lt;&gt;"Current","BLOCK — evidence currency",IF(K18&lt;&gt;"VALID OBJECT/PACK","BLOCK — object/pack mapping",IF(L18&lt;&gt;"VALID CONTROL/CLAIM","BLOCK — control/claim mapping",IF(M18="Confirmed supports requirement","REVIEWED SUPPORT",IF(M18="Rejected","REJECTED SUPPORT",IF(M18="Needs clarification","UNRESOLVED SUPPORT","UNREVIEWED SUPPORT")))))))</f>
        <v/>
      </c>
      <c r="O18" s="131" t="n"/>
      <c r="P18" s="131" t="n"/>
      <c r="Q18" s="131" t="n"/>
      <c r="R18" s="131" t="n"/>
      <c r="S18" s="136">
        <f>IF(OR(C18="",E18="",G18=""),"",C18&amp;"|"&amp;E18&amp;"|"&amp;G18)</f>
        <v/>
      </c>
    </row>
    <row r="19">
      <c r="A19" s="54" t="inlineStr">
        <is>
          <t>EVL-00015</t>
        </is>
      </c>
      <c r="B19" s="131" t="n"/>
      <c r="C19" s="131" t="n"/>
      <c r="D19" s="54">
        <f>IF(C19="","",IFERROR(VLOOKUP(C19,'04_SCOPE_CLASSIFICATION'!$A$5:$B$35,2,FALSE),"UNKNOWN OBJECT"))</f>
        <v/>
      </c>
      <c r="E19" s="131" t="n"/>
      <c r="F19" s="54">
        <f>IF(E19="","",IFERROR(VLOOKUP(E19,'01_MANIFEST_LIBRARY'!$A$17:$B$35,2,FALSE),"UNKNOWN PACK"))</f>
        <v/>
      </c>
      <c r="G19" s="131" t="n"/>
      <c r="H19" s="131" t="n"/>
      <c r="I19" s="131" t="n"/>
      <c r="J19" s="136">
        <f>IF(B19="","",IF('02_SYSTEM_PROFILE'!B44="Operations-Connected",IF(COUNTIFS('07_EVIDENCE_VAULT'!$A:$A,B19,'07_EVIDENCE_VAULT'!$K:$K,"Current",'07_EVIDENCE_VAULT'!$T:$T,"Imported*",'07_EVIDENCE_VAULT'!$U:$U,"Reconciled")-COUNTIFS('07_EVIDENCE_VAULT'!$A:$A,B19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unreconciled"),IF(COUNTIFS('07_EVIDENCE_VAULT'!$A:$A,B19,'07_EVIDENCE_VAULT'!$K:$K,"Current")-COUNTIFS('07_EVIDENCE_VAULT'!$A:$A,B19,'07_EVIDENCE_VAULT'!$K:$K,"Current",'07_EVIDENCE_VAULT'!$I:$I,"&lt;"&amp;TODAY(),'07_EVIDENCE_VAULT'!$I:$I,"&lt;&gt;")&gt;0,"Current evidence","Missing / stale / unknown")))</f>
        <v/>
      </c>
      <c r="K19" s="136">
        <f>IF(B19="","",IF(D19="UNKNOWN OBJECT","BLOCK — unknown object",IF(D19="","BLOCK — object not configured",IF(F19="UNKNOWN PACK","BLOCK — unknown pack",IF(IFERROR(VLOOKUP(E19,'01_MANIFEST_LIBRARY'!$A$17:$D$35,4,FALSE),"")&lt;&gt;"Active","BLOCK — pack not active","VALID OBJECT/PACK")))))</f>
        <v/>
      </c>
      <c r="L19" s="136">
        <f>IF(B19="","",IF(G19="","BLOCK — Control / Claim ID required",IF(COUNTIFS('06_CONTROL_PACK_REGISTER'!$B$26:$B$225,C19,'06_CONTROL_PACK_REGISTER'!$C$26:$C$225,E19,'06_CONTROL_PACK_REGISTER'!$D$26:$D$225,G19)&gt;0,"VALID CONTROL/CLAIM","BLOCK — control/claim not registered for object + pack")))</f>
        <v/>
      </c>
      <c r="M19" s="131" t="n"/>
      <c r="N19" s="136">
        <f>IF(B19="","",IF(LEFT(J19,7)&lt;&gt;"Current","BLOCK — evidence currency",IF(K19&lt;&gt;"VALID OBJECT/PACK","BLOCK — object/pack mapping",IF(L19&lt;&gt;"VALID CONTROL/CLAIM","BLOCK — control/claim mapping",IF(M19="Confirmed supports requirement","REVIEWED SUPPORT",IF(M19="Rejected","REJECTED SUPPORT",IF(M19="Needs clarification","UNRESOLVED SUPPORT","UNREVIEWED SUPPORT")))))))</f>
        <v/>
      </c>
      <c r="O19" s="131" t="n"/>
      <c r="P19" s="131" t="n"/>
      <c r="Q19" s="131" t="n"/>
      <c r="R19" s="131" t="n"/>
      <c r="S19" s="136">
        <f>IF(OR(C19="",E19="",G19=""),"",C19&amp;"|"&amp;E19&amp;"|"&amp;G19)</f>
        <v/>
      </c>
    </row>
    <row r="20">
      <c r="A20" s="54" t="inlineStr">
        <is>
          <t>EVL-00016</t>
        </is>
      </c>
      <c r="B20" s="131" t="n"/>
      <c r="C20" s="131" t="n"/>
      <c r="D20" s="54">
        <f>IF(C20="","",IFERROR(VLOOKUP(C20,'04_SCOPE_CLASSIFICATION'!$A$5:$B$35,2,FALSE),"UNKNOWN OBJECT"))</f>
        <v/>
      </c>
      <c r="E20" s="131" t="n"/>
      <c r="F20" s="54">
        <f>IF(E20="","",IFERROR(VLOOKUP(E20,'01_MANIFEST_LIBRARY'!$A$17:$B$35,2,FALSE),"UNKNOWN PACK"))</f>
        <v/>
      </c>
      <c r="G20" s="131" t="n"/>
      <c r="H20" s="131" t="n"/>
      <c r="I20" s="131" t="n"/>
      <c r="J20" s="136">
        <f>IF(B20="","",IF('02_SYSTEM_PROFILE'!B44="Operations-Connected",IF(COUNTIFS('07_EVIDENCE_VAULT'!$A:$A,B20,'07_EVIDENCE_VAULT'!$K:$K,"Current",'07_EVIDENCE_VAULT'!$T:$T,"Imported*",'07_EVIDENCE_VAULT'!$U:$U,"Reconciled")-COUNTIFS('07_EVIDENCE_VAULT'!$A:$A,B20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unreconciled"),IF(COUNTIFS('07_EVIDENCE_VAULT'!$A:$A,B20,'07_EVIDENCE_VAULT'!$K:$K,"Current")-COUNTIFS('07_EVIDENCE_VAULT'!$A:$A,B20,'07_EVIDENCE_VAULT'!$K:$K,"Current",'07_EVIDENCE_VAULT'!$I:$I,"&lt;"&amp;TODAY(),'07_EVIDENCE_VAULT'!$I:$I,"&lt;&gt;")&gt;0,"Current evidence","Missing / stale / unknown")))</f>
        <v/>
      </c>
      <c r="K20" s="136">
        <f>IF(B20="","",IF(D20="UNKNOWN OBJECT","BLOCK — unknown object",IF(D20="","BLOCK — object not configured",IF(F20="UNKNOWN PACK","BLOCK — unknown pack",IF(IFERROR(VLOOKUP(E20,'01_MANIFEST_LIBRARY'!$A$17:$D$35,4,FALSE),"")&lt;&gt;"Active","BLOCK — pack not active","VALID OBJECT/PACK")))))</f>
        <v/>
      </c>
      <c r="L20" s="136">
        <f>IF(B20="","",IF(G20="","BLOCK — Control / Claim ID required",IF(COUNTIFS('06_CONTROL_PACK_REGISTER'!$B$26:$B$225,C20,'06_CONTROL_PACK_REGISTER'!$C$26:$C$225,E20,'06_CONTROL_PACK_REGISTER'!$D$26:$D$225,G20)&gt;0,"VALID CONTROL/CLAIM","BLOCK — control/claim not registered for object + pack")))</f>
        <v/>
      </c>
      <c r="M20" s="131" t="n"/>
      <c r="N20" s="136">
        <f>IF(B20="","",IF(LEFT(J20,7)&lt;&gt;"Current","BLOCK — evidence currency",IF(K20&lt;&gt;"VALID OBJECT/PACK","BLOCK — object/pack mapping",IF(L20&lt;&gt;"VALID CONTROL/CLAIM","BLOCK — control/claim mapping",IF(M20="Confirmed supports requirement","REVIEWED SUPPORT",IF(M20="Rejected","REJECTED SUPPORT",IF(M20="Needs clarification","UNRESOLVED SUPPORT","UNREVIEWED SUPPORT")))))))</f>
        <v/>
      </c>
      <c r="O20" s="131" t="n"/>
      <c r="P20" s="131" t="n"/>
      <c r="Q20" s="131" t="n"/>
      <c r="R20" s="131" t="n"/>
      <c r="S20" s="136">
        <f>IF(OR(C20="",E20="",G20=""),"",C20&amp;"|"&amp;E20&amp;"|"&amp;G20)</f>
        <v/>
      </c>
    </row>
    <row r="21">
      <c r="A21" s="54" t="inlineStr">
        <is>
          <t>EVL-00017</t>
        </is>
      </c>
      <c r="B21" s="131" t="n"/>
      <c r="C21" s="131" t="n"/>
      <c r="D21" s="54">
        <f>IF(C21="","",IFERROR(VLOOKUP(C21,'04_SCOPE_CLASSIFICATION'!$A$5:$B$35,2,FALSE),"UNKNOWN OBJECT"))</f>
        <v/>
      </c>
      <c r="E21" s="131" t="n"/>
      <c r="F21" s="54">
        <f>IF(E21="","",IFERROR(VLOOKUP(E21,'01_MANIFEST_LIBRARY'!$A$17:$B$35,2,FALSE),"UNKNOWN PACK"))</f>
        <v/>
      </c>
      <c r="G21" s="131" t="n"/>
      <c r="H21" s="131" t="n"/>
      <c r="I21" s="131" t="n"/>
      <c r="J21" s="136">
        <f>IF(B21="","",IF('02_SYSTEM_PROFILE'!B44="Operations-Connected",IF(COUNTIFS('07_EVIDENCE_VAULT'!$A:$A,B21,'07_EVIDENCE_VAULT'!$K:$K,"Current",'07_EVIDENCE_VAULT'!$T:$T,"Imported*",'07_EVIDENCE_VAULT'!$U:$U,"Reconciled")-COUNTIFS('07_EVIDENCE_VAULT'!$A:$A,B21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unreconciled"),IF(COUNTIFS('07_EVIDENCE_VAULT'!$A:$A,B21,'07_EVIDENCE_VAULT'!$K:$K,"Current")-COUNTIFS('07_EVIDENCE_VAULT'!$A:$A,B21,'07_EVIDENCE_VAULT'!$K:$K,"Current",'07_EVIDENCE_VAULT'!$I:$I,"&lt;"&amp;TODAY(),'07_EVIDENCE_VAULT'!$I:$I,"&lt;&gt;")&gt;0,"Current evidence","Missing / stale / unknown")))</f>
        <v/>
      </c>
      <c r="K21" s="136">
        <f>IF(B21="","",IF(D21="UNKNOWN OBJECT","BLOCK — unknown object",IF(D21="","BLOCK — object not configured",IF(F21="UNKNOWN PACK","BLOCK — unknown pack",IF(IFERROR(VLOOKUP(E21,'01_MANIFEST_LIBRARY'!$A$17:$D$35,4,FALSE),"")&lt;&gt;"Active","BLOCK — pack not active","VALID OBJECT/PACK")))))</f>
        <v/>
      </c>
      <c r="L21" s="136">
        <f>IF(B21="","",IF(G21="","BLOCK — Control / Claim ID required",IF(COUNTIFS('06_CONTROL_PACK_REGISTER'!$B$26:$B$225,C21,'06_CONTROL_PACK_REGISTER'!$C$26:$C$225,E21,'06_CONTROL_PACK_REGISTER'!$D$26:$D$225,G21)&gt;0,"VALID CONTROL/CLAIM","BLOCK — control/claim not registered for object + pack")))</f>
        <v/>
      </c>
      <c r="M21" s="131" t="n"/>
      <c r="N21" s="136">
        <f>IF(B21="","",IF(LEFT(J21,7)&lt;&gt;"Current","BLOCK — evidence currency",IF(K21&lt;&gt;"VALID OBJECT/PACK","BLOCK — object/pack mapping",IF(L21&lt;&gt;"VALID CONTROL/CLAIM","BLOCK — control/claim mapping",IF(M21="Confirmed supports requirement","REVIEWED SUPPORT",IF(M21="Rejected","REJECTED SUPPORT",IF(M21="Needs clarification","UNRESOLVED SUPPORT","UNREVIEWED SUPPORT")))))))</f>
        <v/>
      </c>
      <c r="O21" s="131" t="n"/>
      <c r="P21" s="131" t="n"/>
      <c r="Q21" s="131" t="n"/>
      <c r="R21" s="131" t="n"/>
      <c r="S21" s="136">
        <f>IF(OR(C21="",E21="",G21=""),"",C21&amp;"|"&amp;E21&amp;"|"&amp;G21)</f>
        <v/>
      </c>
    </row>
    <row r="22">
      <c r="A22" s="54" t="inlineStr">
        <is>
          <t>EVL-00018</t>
        </is>
      </c>
      <c r="B22" s="131" t="n"/>
      <c r="C22" s="131" t="n"/>
      <c r="D22" s="54">
        <f>IF(C22="","",IFERROR(VLOOKUP(C22,'04_SCOPE_CLASSIFICATION'!$A$5:$B$35,2,FALSE),"UNKNOWN OBJECT"))</f>
        <v/>
      </c>
      <c r="E22" s="131" t="n"/>
      <c r="F22" s="54">
        <f>IF(E22="","",IFERROR(VLOOKUP(E22,'01_MANIFEST_LIBRARY'!$A$17:$B$35,2,FALSE),"UNKNOWN PACK"))</f>
        <v/>
      </c>
      <c r="G22" s="131" t="n"/>
      <c r="H22" s="131" t="n"/>
      <c r="I22" s="131" t="n"/>
      <c r="J22" s="136">
        <f>IF(B22="","",IF('02_SYSTEM_PROFILE'!B44="Operations-Connected",IF(COUNTIFS('07_EVIDENCE_VAULT'!$A:$A,B22,'07_EVIDENCE_VAULT'!$K:$K,"Current",'07_EVIDENCE_VAULT'!$T:$T,"Imported*",'07_EVIDENCE_VAULT'!$U:$U,"Reconciled")-COUNTIFS('07_EVIDENCE_VAULT'!$A:$A,B22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unreconciled"),IF(COUNTIFS('07_EVIDENCE_VAULT'!$A:$A,B22,'07_EVIDENCE_VAULT'!$K:$K,"Current")-COUNTIFS('07_EVIDENCE_VAULT'!$A:$A,B22,'07_EVIDENCE_VAULT'!$K:$K,"Current",'07_EVIDENCE_VAULT'!$I:$I,"&lt;"&amp;TODAY(),'07_EVIDENCE_VAULT'!$I:$I,"&lt;&gt;")&gt;0,"Current evidence","Missing / stale / unknown")))</f>
        <v/>
      </c>
      <c r="K22" s="136">
        <f>IF(B22="","",IF(D22="UNKNOWN OBJECT","BLOCK — unknown object",IF(D22="","BLOCK — object not configured",IF(F22="UNKNOWN PACK","BLOCK — unknown pack",IF(IFERROR(VLOOKUP(E22,'01_MANIFEST_LIBRARY'!$A$17:$D$35,4,FALSE),"")&lt;&gt;"Active","BLOCK — pack not active","VALID OBJECT/PACK")))))</f>
        <v/>
      </c>
      <c r="L22" s="136">
        <f>IF(B22="","",IF(G22="","BLOCK — Control / Claim ID required",IF(COUNTIFS('06_CONTROL_PACK_REGISTER'!$B$26:$B$225,C22,'06_CONTROL_PACK_REGISTER'!$C$26:$C$225,E22,'06_CONTROL_PACK_REGISTER'!$D$26:$D$225,G22)&gt;0,"VALID CONTROL/CLAIM","BLOCK — control/claim not registered for object + pack")))</f>
        <v/>
      </c>
      <c r="M22" s="131" t="n"/>
      <c r="N22" s="136">
        <f>IF(B22="","",IF(LEFT(J22,7)&lt;&gt;"Current","BLOCK — evidence currency",IF(K22&lt;&gt;"VALID OBJECT/PACK","BLOCK — object/pack mapping",IF(L22&lt;&gt;"VALID CONTROL/CLAIM","BLOCK — control/claim mapping",IF(M22="Confirmed supports requirement","REVIEWED SUPPORT",IF(M22="Rejected","REJECTED SUPPORT",IF(M22="Needs clarification","UNRESOLVED SUPPORT","UNREVIEWED SUPPORT")))))))</f>
        <v/>
      </c>
      <c r="O22" s="131" t="n"/>
      <c r="P22" s="131" t="n"/>
      <c r="Q22" s="131" t="n"/>
      <c r="R22" s="131" t="n"/>
      <c r="S22" s="136">
        <f>IF(OR(C22="",E22="",G22=""),"",C22&amp;"|"&amp;E22&amp;"|"&amp;G22)</f>
        <v/>
      </c>
    </row>
    <row r="23">
      <c r="A23" s="54" t="inlineStr">
        <is>
          <t>EVL-00019</t>
        </is>
      </c>
      <c r="B23" s="131" t="n"/>
      <c r="C23" s="131" t="n"/>
      <c r="D23" s="54">
        <f>IF(C23="","",IFERROR(VLOOKUP(C23,'04_SCOPE_CLASSIFICATION'!$A$5:$B$35,2,FALSE),"UNKNOWN OBJECT"))</f>
        <v/>
      </c>
      <c r="E23" s="131" t="n"/>
      <c r="F23" s="54">
        <f>IF(E23="","",IFERROR(VLOOKUP(E23,'01_MANIFEST_LIBRARY'!$A$17:$B$35,2,FALSE),"UNKNOWN PACK"))</f>
        <v/>
      </c>
      <c r="G23" s="131" t="n"/>
      <c r="H23" s="131" t="n"/>
      <c r="I23" s="131" t="n"/>
      <c r="J23" s="136">
        <f>IF(B23="","",IF('02_SYSTEM_PROFILE'!B44="Operations-Connected",IF(COUNTIFS('07_EVIDENCE_VAULT'!$A:$A,B23,'07_EVIDENCE_VAULT'!$K:$K,"Current",'07_EVIDENCE_VAULT'!$T:$T,"Imported*",'07_EVIDENCE_VAULT'!$U:$U,"Reconciled")-COUNTIFS('07_EVIDENCE_VAULT'!$A:$A,B23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unreconciled"),IF(COUNTIFS('07_EVIDENCE_VAULT'!$A:$A,B23,'07_EVIDENCE_VAULT'!$K:$K,"Current")-COUNTIFS('07_EVIDENCE_VAULT'!$A:$A,B23,'07_EVIDENCE_VAULT'!$K:$K,"Current",'07_EVIDENCE_VAULT'!$I:$I,"&lt;"&amp;TODAY(),'07_EVIDENCE_VAULT'!$I:$I,"&lt;&gt;")&gt;0,"Current evidence","Missing / stale / unknown")))</f>
        <v/>
      </c>
      <c r="K23" s="136">
        <f>IF(B23="","",IF(D23="UNKNOWN OBJECT","BLOCK — unknown object",IF(D23="","BLOCK — object not configured",IF(F23="UNKNOWN PACK","BLOCK — unknown pack",IF(IFERROR(VLOOKUP(E23,'01_MANIFEST_LIBRARY'!$A$17:$D$35,4,FALSE),"")&lt;&gt;"Active","BLOCK — pack not active","VALID OBJECT/PACK")))))</f>
        <v/>
      </c>
      <c r="L23" s="136">
        <f>IF(B23="","",IF(G23="","BLOCK — Control / Claim ID required",IF(COUNTIFS('06_CONTROL_PACK_REGISTER'!$B$26:$B$225,C23,'06_CONTROL_PACK_REGISTER'!$C$26:$C$225,E23,'06_CONTROL_PACK_REGISTER'!$D$26:$D$225,G23)&gt;0,"VALID CONTROL/CLAIM","BLOCK — control/claim not registered for object + pack")))</f>
        <v/>
      </c>
      <c r="M23" s="131" t="n"/>
      <c r="N23" s="136">
        <f>IF(B23="","",IF(LEFT(J23,7)&lt;&gt;"Current","BLOCK — evidence currency",IF(K23&lt;&gt;"VALID OBJECT/PACK","BLOCK — object/pack mapping",IF(L23&lt;&gt;"VALID CONTROL/CLAIM","BLOCK — control/claim mapping",IF(M23="Confirmed supports requirement","REVIEWED SUPPORT",IF(M23="Rejected","REJECTED SUPPORT",IF(M23="Needs clarification","UNRESOLVED SUPPORT","UNREVIEWED SUPPORT")))))))</f>
        <v/>
      </c>
      <c r="O23" s="131" t="n"/>
      <c r="P23" s="131" t="n"/>
      <c r="Q23" s="131" t="n"/>
      <c r="R23" s="131" t="n"/>
      <c r="S23" s="136">
        <f>IF(OR(C23="",E23="",G23=""),"",C23&amp;"|"&amp;E23&amp;"|"&amp;G23)</f>
        <v/>
      </c>
    </row>
    <row r="24">
      <c r="A24" s="54" t="inlineStr">
        <is>
          <t>EVL-00020</t>
        </is>
      </c>
      <c r="B24" s="131" t="n"/>
      <c r="C24" s="131" t="n"/>
      <c r="D24" s="54">
        <f>IF(C24="","",IFERROR(VLOOKUP(C24,'04_SCOPE_CLASSIFICATION'!$A$5:$B$35,2,FALSE),"UNKNOWN OBJECT"))</f>
        <v/>
      </c>
      <c r="E24" s="131" t="n"/>
      <c r="F24" s="54">
        <f>IF(E24="","",IFERROR(VLOOKUP(E24,'01_MANIFEST_LIBRARY'!$A$17:$B$35,2,FALSE),"UNKNOWN PACK"))</f>
        <v/>
      </c>
      <c r="G24" s="131" t="n"/>
      <c r="H24" s="131" t="n"/>
      <c r="I24" s="131" t="n"/>
      <c r="J24" s="136">
        <f>IF(B24="","",IF('02_SYSTEM_PROFILE'!B44="Operations-Connected",IF(COUNTIFS('07_EVIDENCE_VAULT'!$A:$A,B24,'07_EVIDENCE_VAULT'!$K:$K,"Current",'07_EVIDENCE_VAULT'!$T:$T,"Imported*",'07_EVIDENCE_VAULT'!$U:$U,"Reconciled")-COUNTIFS('07_EVIDENCE_VAULT'!$A:$A,B24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unreconciled"),IF(COUNTIFS('07_EVIDENCE_VAULT'!$A:$A,B24,'07_EVIDENCE_VAULT'!$K:$K,"Current")-COUNTIFS('07_EVIDENCE_VAULT'!$A:$A,B24,'07_EVIDENCE_VAULT'!$K:$K,"Current",'07_EVIDENCE_VAULT'!$I:$I,"&lt;"&amp;TODAY(),'07_EVIDENCE_VAULT'!$I:$I,"&lt;&gt;")&gt;0,"Current evidence","Missing / stale / unknown")))</f>
        <v/>
      </c>
      <c r="K24" s="136">
        <f>IF(B24="","",IF(D24="UNKNOWN OBJECT","BLOCK — unknown object",IF(D24="","BLOCK — object not configured",IF(F24="UNKNOWN PACK","BLOCK — unknown pack",IF(IFERROR(VLOOKUP(E24,'01_MANIFEST_LIBRARY'!$A$17:$D$35,4,FALSE),"")&lt;&gt;"Active","BLOCK — pack not active","VALID OBJECT/PACK")))))</f>
        <v/>
      </c>
      <c r="L24" s="136">
        <f>IF(B24="","",IF(G24="","BLOCK — Control / Claim ID required",IF(COUNTIFS('06_CONTROL_PACK_REGISTER'!$B$26:$B$225,C24,'06_CONTROL_PACK_REGISTER'!$C$26:$C$225,E24,'06_CONTROL_PACK_REGISTER'!$D$26:$D$225,G24)&gt;0,"VALID CONTROL/CLAIM","BLOCK — control/claim not registered for object + pack")))</f>
        <v/>
      </c>
      <c r="M24" s="131" t="n"/>
      <c r="N24" s="136">
        <f>IF(B24="","",IF(LEFT(J24,7)&lt;&gt;"Current","BLOCK — evidence currency",IF(K24&lt;&gt;"VALID OBJECT/PACK","BLOCK — object/pack mapping",IF(L24&lt;&gt;"VALID CONTROL/CLAIM","BLOCK — control/claim mapping",IF(M24="Confirmed supports requirement","REVIEWED SUPPORT",IF(M24="Rejected","REJECTED SUPPORT",IF(M24="Needs clarification","UNRESOLVED SUPPORT","UNREVIEWED SUPPORT")))))))</f>
        <v/>
      </c>
      <c r="O24" s="131" t="n"/>
      <c r="P24" s="131" t="n"/>
      <c r="Q24" s="131" t="n"/>
      <c r="R24" s="131" t="n"/>
      <c r="S24" s="136">
        <f>IF(OR(C24="",E24="",G24=""),"",C24&amp;"|"&amp;E24&amp;"|"&amp;G24)</f>
        <v/>
      </c>
    </row>
    <row r="25">
      <c r="A25" s="54" t="inlineStr">
        <is>
          <t>EVL-00021</t>
        </is>
      </c>
      <c r="B25" s="131" t="n"/>
      <c r="C25" s="131" t="n"/>
      <c r="D25" s="54">
        <f>IF(C25="","",IFERROR(VLOOKUP(C25,'04_SCOPE_CLASSIFICATION'!$A$5:$B$35,2,FALSE),"UNKNOWN OBJECT"))</f>
        <v/>
      </c>
      <c r="E25" s="131" t="n"/>
      <c r="F25" s="54">
        <f>IF(E25="","",IFERROR(VLOOKUP(E25,'01_MANIFEST_LIBRARY'!$A$17:$B$35,2,FALSE),"UNKNOWN PACK"))</f>
        <v/>
      </c>
      <c r="G25" s="131" t="n"/>
      <c r="H25" s="131" t="n"/>
      <c r="I25" s="131" t="n"/>
      <c r="J25" s="136">
        <f>IF(B25="","",IF('02_SYSTEM_PROFILE'!B44="Operations-Connected",IF(COUNTIFS('07_EVIDENCE_VAULT'!$A:$A,B25,'07_EVIDENCE_VAULT'!$K:$K,"Current",'07_EVIDENCE_VAULT'!$T:$T,"Imported*",'07_EVIDENCE_VAULT'!$U:$U,"Reconciled")-COUNTIFS('07_EVIDENCE_VAULT'!$A:$A,B25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unreconciled"),IF(COUNTIFS('07_EVIDENCE_VAULT'!$A:$A,B25,'07_EVIDENCE_VAULT'!$K:$K,"Current")-COUNTIFS('07_EVIDENCE_VAULT'!$A:$A,B25,'07_EVIDENCE_VAULT'!$K:$K,"Current",'07_EVIDENCE_VAULT'!$I:$I,"&lt;"&amp;TODAY(),'07_EVIDENCE_VAULT'!$I:$I,"&lt;&gt;")&gt;0,"Current evidence","Missing / stale / unknown")))</f>
        <v/>
      </c>
      <c r="K25" s="136">
        <f>IF(B25="","",IF(D25="UNKNOWN OBJECT","BLOCK — unknown object",IF(D25="","BLOCK — object not configured",IF(F25="UNKNOWN PACK","BLOCK — unknown pack",IF(IFERROR(VLOOKUP(E25,'01_MANIFEST_LIBRARY'!$A$17:$D$35,4,FALSE),"")&lt;&gt;"Active","BLOCK — pack not active","VALID OBJECT/PACK")))))</f>
        <v/>
      </c>
      <c r="L25" s="136">
        <f>IF(B25="","",IF(G25="","BLOCK — Control / Claim ID required",IF(COUNTIFS('06_CONTROL_PACK_REGISTER'!$B$26:$B$225,C25,'06_CONTROL_PACK_REGISTER'!$C$26:$C$225,E25,'06_CONTROL_PACK_REGISTER'!$D$26:$D$225,G25)&gt;0,"VALID CONTROL/CLAIM","BLOCK — control/claim not registered for object + pack")))</f>
        <v/>
      </c>
      <c r="M25" s="131" t="n"/>
      <c r="N25" s="136">
        <f>IF(B25="","",IF(LEFT(J25,7)&lt;&gt;"Current","BLOCK — evidence currency",IF(K25&lt;&gt;"VALID OBJECT/PACK","BLOCK — object/pack mapping",IF(L25&lt;&gt;"VALID CONTROL/CLAIM","BLOCK — control/claim mapping",IF(M25="Confirmed supports requirement","REVIEWED SUPPORT",IF(M25="Rejected","REJECTED SUPPORT",IF(M25="Needs clarification","UNRESOLVED SUPPORT","UNREVIEWED SUPPORT")))))))</f>
        <v/>
      </c>
      <c r="O25" s="131" t="n"/>
      <c r="P25" s="131" t="n"/>
      <c r="Q25" s="131" t="n"/>
      <c r="R25" s="131" t="n"/>
      <c r="S25" s="136">
        <f>IF(OR(C25="",E25="",G25=""),"",C25&amp;"|"&amp;E25&amp;"|"&amp;G25)</f>
        <v/>
      </c>
    </row>
    <row r="26">
      <c r="A26" s="54" t="inlineStr">
        <is>
          <t>EVL-00022</t>
        </is>
      </c>
      <c r="B26" s="131" t="n"/>
      <c r="C26" s="131" t="n"/>
      <c r="D26" s="54">
        <f>IF(C26="","",IFERROR(VLOOKUP(C26,'04_SCOPE_CLASSIFICATION'!$A$5:$B$35,2,FALSE),"UNKNOWN OBJECT"))</f>
        <v/>
      </c>
      <c r="E26" s="131" t="n"/>
      <c r="F26" s="54">
        <f>IF(E26="","",IFERROR(VLOOKUP(E26,'01_MANIFEST_LIBRARY'!$A$17:$B$35,2,FALSE),"UNKNOWN PACK"))</f>
        <v/>
      </c>
      <c r="G26" s="131" t="n"/>
      <c r="H26" s="131" t="n"/>
      <c r="I26" s="131" t="n"/>
      <c r="J26" s="136">
        <f>IF(B26="","",IF('02_SYSTEM_PROFILE'!B44="Operations-Connected",IF(COUNTIFS('07_EVIDENCE_VAULT'!$A:$A,B26,'07_EVIDENCE_VAULT'!$K:$K,"Current",'07_EVIDENCE_VAULT'!$T:$T,"Imported*",'07_EVIDENCE_VAULT'!$U:$U,"Reconciled")-COUNTIFS('07_EVIDENCE_VAULT'!$A:$A,B26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unreconciled"),IF(COUNTIFS('07_EVIDENCE_VAULT'!$A:$A,B26,'07_EVIDENCE_VAULT'!$K:$K,"Current")-COUNTIFS('07_EVIDENCE_VAULT'!$A:$A,B26,'07_EVIDENCE_VAULT'!$K:$K,"Current",'07_EVIDENCE_VAULT'!$I:$I,"&lt;"&amp;TODAY(),'07_EVIDENCE_VAULT'!$I:$I,"&lt;&gt;")&gt;0,"Current evidence","Missing / stale / unknown")))</f>
        <v/>
      </c>
      <c r="K26" s="136">
        <f>IF(B26="","",IF(D26="UNKNOWN OBJECT","BLOCK — unknown object",IF(D26="","BLOCK — object not configured",IF(F26="UNKNOWN PACK","BLOCK — unknown pack",IF(IFERROR(VLOOKUP(E26,'01_MANIFEST_LIBRARY'!$A$17:$D$35,4,FALSE),"")&lt;&gt;"Active","BLOCK — pack not active","VALID OBJECT/PACK")))))</f>
        <v/>
      </c>
      <c r="L26" s="136">
        <f>IF(B26="","",IF(G26="","BLOCK — Control / Claim ID required",IF(COUNTIFS('06_CONTROL_PACK_REGISTER'!$B$26:$B$225,C26,'06_CONTROL_PACK_REGISTER'!$C$26:$C$225,E26,'06_CONTROL_PACK_REGISTER'!$D$26:$D$225,G26)&gt;0,"VALID CONTROL/CLAIM","BLOCK — control/claim not registered for object + pack")))</f>
        <v/>
      </c>
      <c r="M26" s="131" t="n"/>
      <c r="N26" s="136">
        <f>IF(B26="","",IF(LEFT(J26,7)&lt;&gt;"Current","BLOCK — evidence currency",IF(K26&lt;&gt;"VALID OBJECT/PACK","BLOCK — object/pack mapping",IF(L26&lt;&gt;"VALID CONTROL/CLAIM","BLOCK — control/claim mapping",IF(M26="Confirmed supports requirement","REVIEWED SUPPORT",IF(M26="Rejected","REJECTED SUPPORT",IF(M26="Needs clarification","UNRESOLVED SUPPORT","UNREVIEWED SUPPORT")))))))</f>
        <v/>
      </c>
      <c r="O26" s="131" t="n"/>
      <c r="P26" s="131" t="n"/>
      <c r="Q26" s="131" t="n"/>
      <c r="R26" s="131" t="n"/>
      <c r="S26" s="136">
        <f>IF(OR(C26="",E26="",G26=""),"",C26&amp;"|"&amp;E26&amp;"|"&amp;G26)</f>
        <v/>
      </c>
    </row>
    <row r="27">
      <c r="A27" s="54" t="inlineStr">
        <is>
          <t>EVL-00023</t>
        </is>
      </c>
      <c r="B27" s="131" t="n"/>
      <c r="C27" s="131" t="n"/>
      <c r="D27" s="54">
        <f>IF(C27="","",IFERROR(VLOOKUP(C27,'04_SCOPE_CLASSIFICATION'!$A$5:$B$35,2,FALSE),"UNKNOWN OBJECT"))</f>
        <v/>
      </c>
      <c r="E27" s="131" t="n"/>
      <c r="F27" s="54">
        <f>IF(E27="","",IFERROR(VLOOKUP(E27,'01_MANIFEST_LIBRARY'!$A$17:$B$35,2,FALSE),"UNKNOWN PACK"))</f>
        <v/>
      </c>
      <c r="G27" s="131" t="n"/>
      <c r="H27" s="131" t="n"/>
      <c r="I27" s="131" t="n"/>
      <c r="J27" s="136">
        <f>IF(B27="","",IF('02_SYSTEM_PROFILE'!B44="Operations-Connected",IF(COUNTIFS('07_EVIDENCE_VAULT'!$A:$A,B27,'07_EVIDENCE_VAULT'!$K:$K,"Current",'07_EVIDENCE_VAULT'!$T:$T,"Imported*",'07_EVIDENCE_VAULT'!$U:$U,"Reconciled")-COUNTIFS('07_EVIDENCE_VAULT'!$A:$A,B27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unreconciled"),IF(COUNTIFS('07_EVIDENCE_VAULT'!$A:$A,B27,'07_EVIDENCE_VAULT'!$K:$K,"Current")-COUNTIFS('07_EVIDENCE_VAULT'!$A:$A,B27,'07_EVIDENCE_VAULT'!$K:$K,"Current",'07_EVIDENCE_VAULT'!$I:$I,"&lt;"&amp;TODAY(),'07_EVIDENCE_VAULT'!$I:$I,"&lt;&gt;")&gt;0,"Current evidence","Missing / stale / unknown")))</f>
        <v/>
      </c>
      <c r="K27" s="136">
        <f>IF(B27="","",IF(D27="UNKNOWN OBJECT","BLOCK — unknown object",IF(D27="","BLOCK — object not configured",IF(F27="UNKNOWN PACK","BLOCK — unknown pack",IF(IFERROR(VLOOKUP(E27,'01_MANIFEST_LIBRARY'!$A$17:$D$35,4,FALSE),"")&lt;&gt;"Active","BLOCK — pack not active","VALID OBJECT/PACK")))))</f>
        <v/>
      </c>
      <c r="L27" s="136">
        <f>IF(B27="","",IF(G27="","BLOCK — Control / Claim ID required",IF(COUNTIFS('06_CONTROL_PACK_REGISTER'!$B$26:$B$225,C27,'06_CONTROL_PACK_REGISTER'!$C$26:$C$225,E27,'06_CONTROL_PACK_REGISTER'!$D$26:$D$225,G27)&gt;0,"VALID CONTROL/CLAIM","BLOCK — control/claim not registered for object + pack")))</f>
        <v/>
      </c>
      <c r="M27" s="131" t="n"/>
      <c r="N27" s="136">
        <f>IF(B27="","",IF(LEFT(J27,7)&lt;&gt;"Current","BLOCK — evidence currency",IF(K27&lt;&gt;"VALID OBJECT/PACK","BLOCK — object/pack mapping",IF(L27&lt;&gt;"VALID CONTROL/CLAIM","BLOCK — control/claim mapping",IF(M27="Confirmed supports requirement","REVIEWED SUPPORT",IF(M27="Rejected","REJECTED SUPPORT",IF(M27="Needs clarification","UNRESOLVED SUPPORT","UNREVIEWED SUPPORT")))))))</f>
        <v/>
      </c>
      <c r="O27" s="131" t="n"/>
      <c r="P27" s="131" t="n"/>
      <c r="Q27" s="131" t="n"/>
      <c r="R27" s="131" t="n"/>
      <c r="S27" s="136">
        <f>IF(OR(C27="",E27="",G27=""),"",C27&amp;"|"&amp;E27&amp;"|"&amp;G27)</f>
        <v/>
      </c>
    </row>
    <row r="28">
      <c r="A28" s="54" t="inlineStr">
        <is>
          <t>EVL-00024</t>
        </is>
      </c>
      <c r="B28" s="131" t="n"/>
      <c r="C28" s="131" t="n"/>
      <c r="D28" s="54">
        <f>IF(C28="","",IFERROR(VLOOKUP(C28,'04_SCOPE_CLASSIFICATION'!$A$5:$B$35,2,FALSE),"UNKNOWN OBJECT"))</f>
        <v/>
      </c>
      <c r="E28" s="131" t="n"/>
      <c r="F28" s="54">
        <f>IF(E28="","",IFERROR(VLOOKUP(E28,'01_MANIFEST_LIBRARY'!$A$17:$B$35,2,FALSE),"UNKNOWN PACK"))</f>
        <v/>
      </c>
      <c r="G28" s="131" t="n"/>
      <c r="H28" s="131" t="n"/>
      <c r="I28" s="131" t="n"/>
      <c r="J28" s="136">
        <f>IF(B28="","",IF('02_SYSTEM_PROFILE'!B44="Operations-Connected",IF(COUNTIFS('07_EVIDENCE_VAULT'!$A:$A,B28,'07_EVIDENCE_VAULT'!$K:$K,"Current",'07_EVIDENCE_VAULT'!$T:$T,"Imported*",'07_EVIDENCE_VAULT'!$U:$U,"Reconciled")-COUNTIFS('07_EVIDENCE_VAULT'!$A:$A,B28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unreconciled"),IF(COUNTIFS('07_EVIDENCE_VAULT'!$A:$A,B28,'07_EVIDENCE_VAULT'!$K:$K,"Current")-COUNTIFS('07_EVIDENCE_VAULT'!$A:$A,B28,'07_EVIDENCE_VAULT'!$K:$K,"Current",'07_EVIDENCE_VAULT'!$I:$I,"&lt;"&amp;TODAY(),'07_EVIDENCE_VAULT'!$I:$I,"&lt;&gt;")&gt;0,"Current evidence","Missing / stale / unknown")))</f>
        <v/>
      </c>
      <c r="K28" s="136">
        <f>IF(B28="","",IF(D28="UNKNOWN OBJECT","BLOCK — unknown object",IF(D28="","BLOCK — object not configured",IF(F28="UNKNOWN PACK","BLOCK — unknown pack",IF(IFERROR(VLOOKUP(E28,'01_MANIFEST_LIBRARY'!$A$17:$D$35,4,FALSE),"")&lt;&gt;"Active","BLOCK — pack not active","VALID OBJECT/PACK")))))</f>
        <v/>
      </c>
      <c r="L28" s="136">
        <f>IF(B28="","",IF(G28="","BLOCK — Control / Claim ID required",IF(COUNTIFS('06_CONTROL_PACK_REGISTER'!$B$26:$B$225,C28,'06_CONTROL_PACK_REGISTER'!$C$26:$C$225,E28,'06_CONTROL_PACK_REGISTER'!$D$26:$D$225,G28)&gt;0,"VALID CONTROL/CLAIM","BLOCK — control/claim not registered for object + pack")))</f>
        <v/>
      </c>
      <c r="M28" s="131" t="n"/>
      <c r="N28" s="136">
        <f>IF(B28="","",IF(LEFT(J28,7)&lt;&gt;"Current","BLOCK — evidence currency",IF(K28&lt;&gt;"VALID OBJECT/PACK","BLOCK — object/pack mapping",IF(L28&lt;&gt;"VALID CONTROL/CLAIM","BLOCK — control/claim mapping",IF(M28="Confirmed supports requirement","REVIEWED SUPPORT",IF(M28="Rejected","REJECTED SUPPORT",IF(M28="Needs clarification","UNRESOLVED SUPPORT","UNREVIEWED SUPPORT")))))))</f>
        <v/>
      </c>
      <c r="O28" s="131" t="n"/>
      <c r="P28" s="131" t="n"/>
      <c r="Q28" s="131" t="n"/>
      <c r="R28" s="131" t="n"/>
      <c r="S28" s="136">
        <f>IF(OR(C28="",E28="",G28=""),"",C28&amp;"|"&amp;E28&amp;"|"&amp;G28)</f>
        <v/>
      </c>
    </row>
    <row r="29">
      <c r="A29" s="54" t="inlineStr">
        <is>
          <t>EVL-00025</t>
        </is>
      </c>
      <c r="B29" s="131" t="n"/>
      <c r="C29" s="131" t="n"/>
      <c r="D29" s="54">
        <f>IF(C29="","",IFERROR(VLOOKUP(C29,'04_SCOPE_CLASSIFICATION'!$A$5:$B$35,2,FALSE),"UNKNOWN OBJECT"))</f>
        <v/>
      </c>
      <c r="E29" s="131" t="n"/>
      <c r="F29" s="54">
        <f>IF(E29="","",IFERROR(VLOOKUP(E29,'01_MANIFEST_LIBRARY'!$A$17:$B$35,2,FALSE),"UNKNOWN PACK"))</f>
        <v/>
      </c>
      <c r="G29" s="131" t="n"/>
      <c r="H29" s="131" t="n"/>
      <c r="I29" s="131" t="n"/>
      <c r="J29" s="136">
        <f>IF(B29="","",IF('02_SYSTEM_PROFILE'!B44="Operations-Connected",IF(COUNTIFS('07_EVIDENCE_VAULT'!$A:$A,B29,'07_EVIDENCE_VAULT'!$K:$K,"Current",'07_EVIDENCE_VAULT'!$T:$T,"Imported*",'07_EVIDENCE_VAULT'!$U:$U,"Reconciled")-COUNTIFS('07_EVIDENCE_VAULT'!$A:$A,B29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unreconciled"),IF(COUNTIFS('07_EVIDENCE_VAULT'!$A:$A,B29,'07_EVIDENCE_VAULT'!$K:$K,"Current")-COUNTIFS('07_EVIDENCE_VAULT'!$A:$A,B29,'07_EVIDENCE_VAULT'!$K:$K,"Current",'07_EVIDENCE_VAULT'!$I:$I,"&lt;"&amp;TODAY(),'07_EVIDENCE_VAULT'!$I:$I,"&lt;&gt;")&gt;0,"Current evidence","Missing / stale / unknown")))</f>
        <v/>
      </c>
      <c r="K29" s="136">
        <f>IF(B29="","",IF(D29="UNKNOWN OBJECT","BLOCK — unknown object",IF(D29="","BLOCK — object not configured",IF(F29="UNKNOWN PACK","BLOCK — unknown pack",IF(IFERROR(VLOOKUP(E29,'01_MANIFEST_LIBRARY'!$A$17:$D$35,4,FALSE),"")&lt;&gt;"Active","BLOCK — pack not active","VALID OBJECT/PACK")))))</f>
        <v/>
      </c>
      <c r="L29" s="136">
        <f>IF(B29="","",IF(G29="","BLOCK — Control / Claim ID required",IF(COUNTIFS('06_CONTROL_PACK_REGISTER'!$B$26:$B$225,C29,'06_CONTROL_PACK_REGISTER'!$C$26:$C$225,E29,'06_CONTROL_PACK_REGISTER'!$D$26:$D$225,G29)&gt;0,"VALID CONTROL/CLAIM","BLOCK — control/claim not registered for object + pack")))</f>
        <v/>
      </c>
      <c r="M29" s="131" t="n"/>
      <c r="N29" s="136">
        <f>IF(B29="","",IF(LEFT(J29,7)&lt;&gt;"Current","BLOCK — evidence currency",IF(K29&lt;&gt;"VALID OBJECT/PACK","BLOCK — object/pack mapping",IF(L29&lt;&gt;"VALID CONTROL/CLAIM","BLOCK — control/claim mapping",IF(M29="Confirmed supports requirement","REVIEWED SUPPORT",IF(M29="Rejected","REJECTED SUPPORT",IF(M29="Needs clarification","UNRESOLVED SUPPORT","UNREVIEWED SUPPORT")))))))</f>
        <v/>
      </c>
      <c r="O29" s="131" t="n"/>
      <c r="P29" s="131" t="n"/>
      <c r="Q29" s="131" t="n"/>
      <c r="R29" s="131" t="n"/>
      <c r="S29" s="136">
        <f>IF(OR(C29="",E29="",G29=""),"",C29&amp;"|"&amp;E29&amp;"|"&amp;G29)</f>
        <v/>
      </c>
    </row>
    <row r="30">
      <c r="A30" s="54" t="inlineStr">
        <is>
          <t>EVL-00026</t>
        </is>
      </c>
      <c r="B30" s="131" t="n"/>
      <c r="C30" s="131" t="n"/>
      <c r="D30" s="54">
        <f>IF(C30="","",IFERROR(VLOOKUP(C30,'04_SCOPE_CLASSIFICATION'!$A$5:$B$35,2,FALSE),"UNKNOWN OBJECT"))</f>
        <v/>
      </c>
      <c r="E30" s="131" t="n"/>
      <c r="F30" s="54">
        <f>IF(E30="","",IFERROR(VLOOKUP(E30,'01_MANIFEST_LIBRARY'!$A$17:$B$35,2,FALSE),"UNKNOWN PACK"))</f>
        <v/>
      </c>
      <c r="G30" s="131" t="n"/>
      <c r="H30" s="131" t="n"/>
      <c r="I30" s="131" t="n"/>
      <c r="J30" s="136">
        <f>IF(B30="","",IF('02_SYSTEM_PROFILE'!B44="Operations-Connected",IF(COUNTIFS('07_EVIDENCE_VAULT'!$A:$A,B30,'07_EVIDENCE_VAULT'!$K:$K,"Current",'07_EVIDENCE_VAULT'!$T:$T,"Imported*",'07_EVIDENCE_VAULT'!$U:$U,"Reconciled")-COUNTIFS('07_EVIDENCE_VAULT'!$A:$A,B30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unreconciled"),IF(COUNTIFS('07_EVIDENCE_VAULT'!$A:$A,B30,'07_EVIDENCE_VAULT'!$K:$K,"Current")-COUNTIFS('07_EVIDENCE_VAULT'!$A:$A,B30,'07_EVIDENCE_VAULT'!$K:$K,"Current",'07_EVIDENCE_VAULT'!$I:$I,"&lt;"&amp;TODAY(),'07_EVIDENCE_VAULT'!$I:$I,"&lt;&gt;")&gt;0,"Current evidence","Missing / stale / unknown")))</f>
        <v/>
      </c>
      <c r="K30" s="136">
        <f>IF(B30="","",IF(D30="UNKNOWN OBJECT","BLOCK — unknown object",IF(D30="","BLOCK — object not configured",IF(F30="UNKNOWN PACK","BLOCK — unknown pack",IF(IFERROR(VLOOKUP(E30,'01_MANIFEST_LIBRARY'!$A$17:$D$35,4,FALSE),"")&lt;&gt;"Active","BLOCK — pack not active","VALID OBJECT/PACK")))))</f>
        <v/>
      </c>
      <c r="L30" s="136">
        <f>IF(B30="","",IF(G30="","BLOCK — Control / Claim ID required",IF(COUNTIFS('06_CONTROL_PACK_REGISTER'!$B$26:$B$225,C30,'06_CONTROL_PACK_REGISTER'!$C$26:$C$225,E30,'06_CONTROL_PACK_REGISTER'!$D$26:$D$225,G30)&gt;0,"VALID CONTROL/CLAIM","BLOCK — control/claim not registered for object + pack")))</f>
        <v/>
      </c>
      <c r="M30" s="131" t="n"/>
      <c r="N30" s="136">
        <f>IF(B30="","",IF(LEFT(J30,7)&lt;&gt;"Current","BLOCK — evidence currency",IF(K30&lt;&gt;"VALID OBJECT/PACK","BLOCK — object/pack mapping",IF(L30&lt;&gt;"VALID CONTROL/CLAIM","BLOCK — control/claim mapping",IF(M30="Confirmed supports requirement","REVIEWED SUPPORT",IF(M30="Rejected","REJECTED SUPPORT",IF(M30="Needs clarification","UNRESOLVED SUPPORT","UNREVIEWED SUPPORT")))))))</f>
        <v/>
      </c>
      <c r="O30" s="131" t="n"/>
      <c r="P30" s="131" t="n"/>
      <c r="Q30" s="131" t="n"/>
      <c r="R30" s="131" t="n"/>
      <c r="S30" s="136">
        <f>IF(OR(C30="",E30="",G30=""),"",C30&amp;"|"&amp;E30&amp;"|"&amp;G30)</f>
        <v/>
      </c>
    </row>
    <row r="31">
      <c r="A31" s="54" t="inlineStr">
        <is>
          <t>EVL-00027</t>
        </is>
      </c>
      <c r="B31" s="131" t="n"/>
      <c r="C31" s="131" t="n"/>
      <c r="D31" s="54">
        <f>IF(C31="","",IFERROR(VLOOKUP(C31,'04_SCOPE_CLASSIFICATION'!$A$5:$B$35,2,FALSE),"UNKNOWN OBJECT"))</f>
        <v/>
      </c>
      <c r="E31" s="131" t="n"/>
      <c r="F31" s="54">
        <f>IF(E31="","",IFERROR(VLOOKUP(E31,'01_MANIFEST_LIBRARY'!$A$17:$B$35,2,FALSE),"UNKNOWN PACK"))</f>
        <v/>
      </c>
      <c r="G31" s="131" t="n"/>
      <c r="H31" s="131" t="n"/>
      <c r="I31" s="131" t="n"/>
      <c r="J31" s="136">
        <f>IF(B31="","",IF('02_SYSTEM_PROFILE'!B44="Operations-Connected",IF(COUNTIFS('07_EVIDENCE_VAULT'!$A:$A,B31,'07_EVIDENCE_VAULT'!$K:$K,"Current",'07_EVIDENCE_VAULT'!$T:$T,"Imported*",'07_EVIDENCE_VAULT'!$U:$U,"Reconciled")-COUNTIFS('07_EVIDENCE_VAULT'!$A:$A,B31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unreconciled"),IF(COUNTIFS('07_EVIDENCE_VAULT'!$A:$A,B31,'07_EVIDENCE_VAULT'!$K:$K,"Current")-COUNTIFS('07_EVIDENCE_VAULT'!$A:$A,B31,'07_EVIDENCE_VAULT'!$K:$K,"Current",'07_EVIDENCE_VAULT'!$I:$I,"&lt;"&amp;TODAY(),'07_EVIDENCE_VAULT'!$I:$I,"&lt;&gt;")&gt;0,"Current evidence","Missing / stale / unknown")))</f>
        <v/>
      </c>
      <c r="K31" s="136">
        <f>IF(B31="","",IF(D31="UNKNOWN OBJECT","BLOCK — unknown object",IF(D31="","BLOCK — object not configured",IF(F31="UNKNOWN PACK","BLOCK — unknown pack",IF(IFERROR(VLOOKUP(E31,'01_MANIFEST_LIBRARY'!$A$17:$D$35,4,FALSE),"")&lt;&gt;"Active","BLOCK — pack not active","VALID OBJECT/PACK")))))</f>
        <v/>
      </c>
      <c r="L31" s="136">
        <f>IF(B31="","",IF(G31="","BLOCK — Control / Claim ID required",IF(COUNTIFS('06_CONTROL_PACK_REGISTER'!$B$26:$B$225,C31,'06_CONTROL_PACK_REGISTER'!$C$26:$C$225,E31,'06_CONTROL_PACK_REGISTER'!$D$26:$D$225,G31)&gt;0,"VALID CONTROL/CLAIM","BLOCK — control/claim not registered for object + pack")))</f>
        <v/>
      </c>
      <c r="M31" s="131" t="n"/>
      <c r="N31" s="136">
        <f>IF(B31="","",IF(LEFT(J31,7)&lt;&gt;"Current","BLOCK — evidence currency",IF(K31&lt;&gt;"VALID OBJECT/PACK","BLOCK — object/pack mapping",IF(L31&lt;&gt;"VALID CONTROL/CLAIM","BLOCK — control/claim mapping",IF(M31="Confirmed supports requirement","REVIEWED SUPPORT",IF(M31="Rejected","REJECTED SUPPORT",IF(M31="Needs clarification","UNRESOLVED SUPPORT","UNREVIEWED SUPPORT")))))))</f>
        <v/>
      </c>
      <c r="O31" s="131" t="n"/>
      <c r="P31" s="131" t="n"/>
      <c r="Q31" s="131" t="n"/>
      <c r="R31" s="131" t="n"/>
      <c r="S31" s="136">
        <f>IF(OR(C31="",E31="",G31=""),"",C31&amp;"|"&amp;E31&amp;"|"&amp;G31)</f>
        <v/>
      </c>
    </row>
    <row r="32">
      <c r="A32" s="54" t="inlineStr">
        <is>
          <t>EVL-00028</t>
        </is>
      </c>
      <c r="B32" s="131" t="n"/>
      <c r="C32" s="131" t="n"/>
      <c r="D32" s="54">
        <f>IF(C32="","",IFERROR(VLOOKUP(C32,'04_SCOPE_CLASSIFICATION'!$A$5:$B$35,2,FALSE),"UNKNOWN OBJECT"))</f>
        <v/>
      </c>
      <c r="E32" s="131" t="n"/>
      <c r="F32" s="54">
        <f>IF(E32="","",IFERROR(VLOOKUP(E32,'01_MANIFEST_LIBRARY'!$A$17:$B$35,2,FALSE),"UNKNOWN PACK"))</f>
        <v/>
      </c>
      <c r="G32" s="131" t="n"/>
      <c r="H32" s="131" t="n"/>
      <c r="I32" s="131" t="n"/>
      <c r="J32" s="136">
        <f>IF(B32="","",IF('02_SYSTEM_PROFILE'!B44="Operations-Connected",IF(COUNTIFS('07_EVIDENCE_VAULT'!$A:$A,B32,'07_EVIDENCE_VAULT'!$K:$K,"Current",'07_EVIDENCE_VAULT'!$T:$T,"Imported*",'07_EVIDENCE_VAULT'!$U:$U,"Reconciled")-COUNTIFS('07_EVIDENCE_VAULT'!$A:$A,B32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unreconciled"),IF(COUNTIFS('07_EVIDENCE_VAULT'!$A:$A,B32,'07_EVIDENCE_VAULT'!$K:$K,"Current")-COUNTIFS('07_EVIDENCE_VAULT'!$A:$A,B32,'07_EVIDENCE_VAULT'!$K:$K,"Current",'07_EVIDENCE_VAULT'!$I:$I,"&lt;"&amp;TODAY(),'07_EVIDENCE_VAULT'!$I:$I,"&lt;&gt;")&gt;0,"Current evidence","Missing / stale / unknown")))</f>
        <v/>
      </c>
      <c r="K32" s="136">
        <f>IF(B32="","",IF(D32="UNKNOWN OBJECT","BLOCK — unknown object",IF(D32="","BLOCK — object not configured",IF(F32="UNKNOWN PACK","BLOCK — unknown pack",IF(IFERROR(VLOOKUP(E32,'01_MANIFEST_LIBRARY'!$A$17:$D$35,4,FALSE),"")&lt;&gt;"Active","BLOCK — pack not active","VALID OBJECT/PACK")))))</f>
        <v/>
      </c>
      <c r="L32" s="136">
        <f>IF(B32="","",IF(G32="","BLOCK — Control / Claim ID required",IF(COUNTIFS('06_CONTROL_PACK_REGISTER'!$B$26:$B$225,C32,'06_CONTROL_PACK_REGISTER'!$C$26:$C$225,E32,'06_CONTROL_PACK_REGISTER'!$D$26:$D$225,G32)&gt;0,"VALID CONTROL/CLAIM","BLOCK — control/claim not registered for object + pack")))</f>
        <v/>
      </c>
      <c r="M32" s="131" t="n"/>
      <c r="N32" s="136">
        <f>IF(B32="","",IF(LEFT(J32,7)&lt;&gt;"Current","BLOCK — evidence currency",IF(K32&lt;&gt;"VALID OBJECT/PACK","BLOCK — object/pack mapping",IF(L32&lt;&gt;"VALID CONTROL/CLAIM","BLOCK — control/claim mapping",IF(M32="Confirmed supports requirement","REVIEWED SUPPORT",IF(M32="Rejected","REJECTED SUPPORT",IF(M32="Needs clarification","UNRESOLVED SUPPORT","UNREVIEWED SUPPORT")))))))</f>
        <v/>
      </c>
      <c r="O32" s="131" t="n"/>
      <c r="P32" s="131" t="n"/>
      <c r="Q32" s="131" t="n"/>
      <c r="R32" s="131" t="n"/>
      <c r="S32" s="136">
        <f>IF(OR(C32="",E32="",G32=""),"",C32&amp;"|"&amp;E32&amp;"|"&amp;G32)</f>
        <v/>
      </c>
    </row>
    <row r="33">
      <c r="A33" s="54" t="inlineStr">
        <is>
          <t>EVL-00029</t>
        </is>
      </c>
      <c r="B33" s="131" t="n"/>
      <c r="C33" s="131" t="n"/>
      <c r="D33" s="54">
        <f>IF(C33="","",IFERROR(VLOOKUP(C33,'04_SCOPE_CLASSIFICATION'!$A$5:$B$35,2,FALSE),"UNKNOWN OBJECT"))</f>
        <v/>
      </c>
      <c r="E33" s="131" t="n"/>
      <c r="F33" s="54">
        <f>IF(E33="","",IFERROR(VLOOKUP(E33,'01_MANIFEST_LIBRARY'!$A$17:$B$35,2,FALSE),"UNKNOWN PACK"))</f>
        <v/>
      </c>
      <c r="G33" s="131" t="n"/>
      <c r="H33" s="131" t="n"/>
      <c r="I33" s="131" t="n"/>
      <c r="J33" s="136">
        <f>IF(B33="","",IF('02_SYSTEM_PROFILE'!B44="Operations-Connected",IF(COUNTIFS('07_EVIDENCE_VAULT'!$A:$A,B33,'07_EVIDENCE_VAULT'!$K:$K,"Current",'07_EVIDENCE_VAULT'!$T:$T,"Imported*",'07_EVIDENCE_VAULT'!$U:$U,"Reconciled")-COUNTIFS('07_EVIDENCE_VAULT'!$A:$A,B33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unreconciled"),IF(COUNTIFS('07_EVIDENCE_VAULT'!$A:$A,B33,'07_EVIDENCE_VAULT'!$K:$K,"Current")-COUNTIFS('07_EVIDENCE_VAULT'!$A:$A,B33,'07_EVIDENCE_VAULT'!$K:$K,"Current",'07_EVIDENCE_VAULT'!$I:$I,"&lt;"&amp;TODAY(),'07_EVIDENCE_VAULT'!$I:$I,"&lt;&gt;")&gt;0,"Current evidence","Missing / stale / unknown")))</f>
        <v/>
      </c>
      <c r="K33" s="136">
        <f>IF(B33="","",IF(D33="UNKNOWN OBJECT","BLOCK — unknown object",IF(D33="","BLOCK — object not configured",IF(F33="UNKNOWN PACK","BLOCK — unknown pack",IF(IFERROR(VLOOKUP(E33,'01_MANIFEST_LIBRARY'!$A$17:$D$35,4,FALSE),"")&lt;&gt;"Active","BLOCK — pack not active","VALID OBJECT/PACK")))))</f>
        <v/>
      </c>
      <c r="L33" s="136">
        <f>IF(B33="","",IF(G33="","BLOCK — Control / Claim ID required",IF(COUNTIFS('06_CONTROL_PACK_REGISTER'!$B$26:$B$225,C33,'06_CONTROL_PACK_REGISTER'!$C$26:$C$225,E33,'06_CONTROL_PACK_REGISTER'!$D$26:$D$225,G33)&gt;0,"VALID CONTROL/CLAIM","BLOCK — control/claim not registered for object + pack")))</f>
        <v/>
      </c>
      <c r="M33" s="131" t="n"/>
      <c r="N33" s="136">
        <f>IF(B33="","",IF(LEFT(J33,7)&lt;&gt;"Current","BLOCK — evidence currency",IF(K33&lt;&gt;"VALID OBJECT/PACK","BLOCK — object/pack mapping",IF(L33&lt;&gt;"VALID CONTROL/CLAIM","BLOCK — control/claim mapping",IF(M33="Confirmed supports requirement","REVIEWED SUPPORT",IF(M33="Rejected","REJECTED SUPPORT",IF(M33="Needs clarification","UNRESOLVED SUPPORT","UNREVIEWED SUPPORT")))))))</f>
        <v/>
      </c>
      <c r="O33" s="131" t="n"/>
      <c r="P33" s="131" t="n"/>
      <c r="Q33" s="131" t="n"/>
      <c r="R33" s="131" t="n"/>
      <c r="S33" s="136">
        <f>IF(OR(C33="",E33="",G33=""),"",C33&amp;"|"&amp;E33&amp;"|"&amp;G33)</f>
        <v/>
      </c>
    </row>
    <row r="34">
      <c r="A34" s="54" t="inlineStr">
        <is>
          <t>EVL-00030</t>
        </is>
      </c>
      <c r="B34" s="131" t="n"/>
      <c r="C34" s="131" t="n"/>
      <c r="D34" s="54">
        <f>IF(C34="","",IFERROR(VLOOKUP(C34,'04_SCOPE_CLASSIFICATION'!$A$5:$B$35,2,FALSE),"UNKNOWN OBJECT"))</f>
        <v/>
      </c>
      <c r="E34" s="131" t="n"/>
      <c r="F34" s="54">
        <f>IF(E34="","",IFERROR(VLOOKUP(E34,'01_MANIFEST_LIBRARY'!$A$17:$B$35,2,FALSE),"UNKNOWN PACK"))</f>
        <v/>
      </c>
      <c r="G34" s="131" t="n"/>
      <c r="H34" s="131" t="n"/>
      <c r="I34" s="131" t="n"/>
      <c r="J34" s="136">
        <f>IF(B34="","",IF('02_SYSTEM_PROFILE'!B44="Operations-Connected",IF(COUNTIFS('07_EVIDENCE_VAULT'!$A:$A,B34,'07_EVIDENCE_VAULT'!$K:$K,"Current",'07_EVIDENCE_VAULT'!$T:$T,"Imported*",'07_EVIDENCE_VAULT'!$U:$U,"Reconciled")-COUNTIFS('07_EVIDENCE_VAULT'!$A:$A,B34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unreconciled"),IF(COUNTIFS('07_EVIDENCE_VAULT'!$A:$A,B34,'07_EVIDENCE_VAULT'!$K:$K,"Current")-COUNTIFS('07_EVIDENCE_VAULT'!$A:$A,B34,'07_EVIDENCE_VAULT'!$K:$K,"Current",'07_EVIDENCE_VAULT'!$I:$I,"&lt;"&amp;TODAY(),'07_EVIDENCE_VAULT'!$I:$I,"&lt;&gt;")&gt;0,"Current evidence","Missing / stale / unknown")))</f>
        <v/>
      </c>
      <c r="K34" s="136">
        <f>IF(B34="","",IF(D34="UNKNOWN OBJECT","BLOCK — unknown object",IF(D34="","BLOCK — object not configured",IF(F34="UNKNOWN PACK","BLOCK — unknown pack",IF(IFERROR(VLOOKUP(E34,'01_MANIFEST_LIBRARY'!$A$17:$D$35,4,FALSE),"")&lt;&gt;"Active","BLOCK — pack not active","VALID OBJECT/PACK")))))</f>
        <v/>
      </c>
      <c r="L34" s="136">
        <f>IF(B34="","",IF(G34="","BLOCK — Control / Claim ID required",IF(COUNTIFS('06_CONTROL_PACK_REGISTER'!$B$26:$B$225,C34,'06_CONTROL_PACK_REGISTER'!$C$26:$C$225,E34,'06_CONTROL_PACK_REGISTER'!$D$26:$D$225,G34)&gt;0,"VALID CONTROL/CLAIM","BLOCK — control/claim not registered for object + pack")))</f>
        <v/>
      </c>
      <c r="M34" s="131" t="n"/>
      <c r="N34" s="136">
        <f>IF(B34="","",IF(LEFT(J34,7)&lt;&gt;"Current","BLOCK — evidence currency",IF(K34&lt;&gt;"VALID OBJECT/PACK","BLOCK — object/pack mapping",IF(L34&lt;&gt;"VALID CONTROL/CLAIM","BLOCK — control/claim mapping",IF(M34="Confirmed supports requirement","REVIEWED SUPPORT",IF(M34="Rejected","REJECTED SUPPORT",IF(M34="Needs clarification","UNRESOLVED SUPPORT","UNREVIEWED SUPPORT")))))))</f>
        <v/>
      </c>
      <c r="O34" s="131" t="n"/>
      <c r="P34" s="131" t="n"/>
      <c r="Q34" s="131" t="n"/>
      <c r="R34" s="131" t="n"/>
      <c r="S34" s="136">
        <f>IF(OR(C34="",E34="",G34=""),"",C34&amp;"|"&amp;E34&amp;"|"&amp;G34)</f>
        <v/>
      </c>
    </row>
    <row r="35">
      <c r="A35" s="54" t="inlineStr">
        <is>
          <t>EVL-00031</t>
        </is>
      </c>
      <c r="B35" s="131" t="n"/>
      <c r="C35" s="131" t="n"/>
      <c r="D35" s="54">
        <f>IF(C35="","",IFERROR(VLOOKUP(C35,'04_SCOPE_CLASSIFICATION'!$A$5:$B$35,2,FALSE),"UNKNOWN OBJECT"))</f>
        <v/>
      </c>
      <c r="E35" s="131" t="n"/>
      <c r="F35" s="54">
        <f>IF(E35="","",IFERROR(VLOOKUP(E35,'01_MANIFEST_LIBRARY'!$A$17:$B$35,2,FALSE),"UNKNOWN PACK"))</f>
        <v/>
      </c>
      <c r="G35" s="131" t="n"/>
      <c r="H35" s="131" t="n"/>
      <c r="I35" s="131" t="n"/>
      <c r="J35" s="136">
        <f>IF(B35="","",IF('02_SYSTEM_PROFILE'!B44="Operations-Connected",IF(COUNTIFS('07_EVIDENCE_VAULT'!$A:$A,B35,'07_EVIDENCE_VAULT'!$K:$K,"Current",'07_EVIDENCE_VAULT'!$T:$T,"Imported*",'07_EVIDENCE_VAULT'!$U:$U,"Reconciled")-COUNTIFS('07_EVIDENCE_VAULT'!$A:$A,B35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unreconciled"),IF(COUNTIFS('07_EVIDENCE_VAULT'!$A:$A,B35,'07_EVIDENCE_VAULT'!$K:$K,"Current")-COUNTIFS('07_EVIDENCE_VAULT'!$A:$A,B35,'07_EVIDENCE_VAULT'!$K:$K,"Current",'07_EVIDENCE_VAULT'!$I:$I,"&lt;"&amp;TODAY(),'07_EVIDENCE_VAULT'!$I:$I,"&lt;&gt;")&gt;0,"Current evidence","Missing / stale / unknown")))</f>
        <v/>
      </c>
      <c r="K35" s="136">
        <f>IF(B35="","",IF(D35="UNKNOWN OBJECT","BLOCK — unknown object",IF(D35="","BLOCK — object not configured",IF(F35="UNKNOWN PACK","BLOCK — unknown pack",IF(IFERROR(VLOOKUP(E35,'01_MANIFEST_LIBRARY'!$A$17:$D$35,4,FALSE),"")&lt;&gt;"Active","BLOCK — pack not active","VALID OBJECT/PACK")))))</f>
        <v/>
      </c>
      <c r="L35" s="136">
        <f>IF(B35="","",IF(G35="","BLOCK — Control / Claim ID required",IF(COUNTIFS('06_CONTROL_PACK_REGISTER'!$B$26:$B$225,C35,'06_CONTROL_PACK_REGISTER'!$C$26:$C$225,E35,'06_CONTROL_PACK_REGISTER'!$D$26:$D$225,G35)&gt;0,"VALID CONTROL/CLAIM","BLOCK — control/claim not registered for object + pack")))</f>
        <v/>
      </c>
      <c r="M35" s="131" t="n"/>
      <c r="N35" s="136">
        <f>IF(B35="","",IF(LEFT(J35,7)&lt;&gt;"Current","BLOCK — evidence currency",IF(K35&lt;&gt;"VALID OBJECT/PACK","BLOCK — object/pack mapping",IF(L35&lt;&gt;"VALID CONTROL/CLAIM","BLOCK — control/claim mapping",IF(M35="Confirmed supports requirement","REVIEWED SUPPORT",IF(M35="Rejected","REJECTED SUPPORT",IF(M35="Needs clarification","UNRESOLVED SUPPORT","UNREVIEWED SUPPORT")))))))</f>
        <v/>
      </c>
      <c r="O35" s="131" t="n"/>
      <c r="P35" s="131" t="n"/>
      <c r="Q35" s="131" t="n"/>
      <c r="R35" s="131" t="n"/>
      <c r="S35" s="136">
        <f>IF(OR(C35="",E35="",G35=""),"",C35&amp;"|"&amp;E35&amp;"|"&amp;G35)</f>
        <v/>
      </c>
    </row>
    <row r="36">
      <c r="A36" s="54" t="inlineStr">
        <is>
          <t>EVL-00032</t>
        </is>
      </c>
      <c r="B36" s="131" t="n"/>
      <c r="C36" s="131" t="n"/>
      <c r="D36" s="54">
        <f>IF(C36="","",IFERROR(VLOOKUP(C36,'04_SCOPE_CLASSIFICATION'!$A$5:$B$35,2,FALSE),"UNKNOWN OBJECT"))</f>
        <v/>
      </c>
      <c r="E36" s="131" t="n"/>
      <c r="F36" s="54">
        <f>IF(E36="","",IFERROR(VLOOKUP(E36,'01_MANIFEST_LIBRARY'!$A$17:$B$35,2,FALSE),"UNKNOWN PACK"))</f>
        <v/>
      </c>
      <c r="G36" s="131" t="n"/>
      <c r="H36" s="131" t="n"/>
      <c r="I36" s="131" t="n"/>
      <c r="J36" s="136">
        <f>IF(B36="","",IF('02_SYSTEM_PROFILE'!B44="Operations-Connected",IF(COUNTIFS('07_EVIDENCE_VAULT'!$A:$A,B36,'07_EVIDENCE_VAULT'!$K:$K,"Current",'07_EVIDENCE_VAULT'!$T:$T,"Imported*",'07_EVIDENCE_VAULT'!$U:$U,"Reconciled")-COUNTIFS('07_EVIDENCE_VAULT'!$A:$A,B36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unreconciled"),IF(COUNTIFS('07_EVIDENCE_VAULT'!$A:$A,B36,'07_EVIDENCE_VAULT'!$K:$K,"Current")-COUNTIFS('07_EVIDENCE_VAULT'!$A:$A,B36,'07_EVIDENCE_VAULT'!$K:$K,"Current",'07_EVIDENCE_VAULT'!$I:$I,"&lt;"&amp;TODAY(),'07_EVIDENCE_VAULT'!$I:$I,"&lt;&gt;")&gt;0,"Current evidence","Missing / stale / unknown")))</f>
        <v/>
      </c>
      <c r="K36" s="136">
        <f>IF(B36="","",IF(D36="UNKNOWN OBJECT","BLOCK — unknown object",IF(D36="","BLOCK — object not configured",IF(F36="UNKNOWN PACK","BLOCK — unknown pack",IF(IFERROR(VLOOKUP(E36,'01_MANIFEST_LIBRARY'!$A$17:$D$35,4,FALSE),"")&lt;&gt;"Active","BLOCK — pack not active","VALID OBJECT/PACK")))))</f>
        <v/>
      </c>
      <c r="L36" s="136">
        <f>IF(B36="","",IF(G36="","BLOCK — Control / Claim ID required",IF(COUNTIFS('06_CONTROL_PACK_REGISTER'!$B$26:$B$225,C36,'06_CONTROL_PACK_REGISTER'!$C$26:$C$225,E36,'06_CONTROL_PACK_REGISTER'!$D$26:$D$225,G36)&gt;0,"VALID CONTROL/CLAIM","BLOCK — control/claim not registered for object + pack")))</f>
        <v/>
      </c>
      <c r="M36" s="131" t="n"/>
      <c r="N36" s="136">
        <f>IF(B36="","",IF(LEFT(J36,7)&lt;&gt;"Current","BLOCK — evidence currency",IF(K36&lt;&gt;"VALID OBJECT/PACK","BLOCK — object/pack mapping",IF(L36&lt;&gt;"VALID CONTROL/CLAIM","BLOCK — control/claim mapping",IF(M36="Confirmed supports requirement","REVIEWED SUPPORT",IF(M36="Rejected","REJECTED SUPPORT",IF(M36="Needs clarification","UNRESOLVED SUPPORT","UNREVIEWED SUPPORT")))))))</f>
        <v/>
      </c>
      <c r="O36" s="131" t="n"/>
      <c r="P36" s="131" t="n"/>
      <c r="Q36" s="131" t="n"/>
      <c r="R36" s="131" t="n"/>
      <c r="S36" s="136">
        <f>IF(OR(C36="",E36="",G36=""),"",C36&amp;"|"&amp;E36&amp;"|"&amp;G36)</f>
        <v/>
      </c>
    </row>
    <row r="37">
      <c r="A37" s="54" t="inlineStr">
        <is>
          <t>EVL-00033</t>
        </is>
      </c>
      <c r="B37" s="131" t="n"/>
      <c r="C37" s="131" t="n"/>
      <c r="D37" s="54">
        <f>IF(C37="","",IFERROR(VLOOKUP(C37,'04_SCOPE_CLASSIFICATION'!$A$5:$B$35,2,FALSE),"UNKNOWN OBJECT"))</f>
        <v/>
      </c>
      <c r="E37" s="131" t="n"/>
      <c r="F37" s="54">
        <f>IF(E37="","",IFERROR(VLOOKUP(E37,'01_MANIFEST_LIBRARY'!$A$17:$B$35,2,FALSE),"UNKNOWN PACK"))</f>
        <v/>
      </c>
      <c r="G37" s="131" t="n"/>
      <c r="H37" s="131" t="n"/>
      <c r="I37" s="131" t="n"/>
      <c r="J37" s="136">
        <f>IF(B37="","",IF('02_SYSTEM_PROFILE'!B44="Operations-Connected",IF(COUNTIFS('07_EVIDENCE_VAULT'!$A:$A,B37,'07_EVIDENCE_VAULT'!$K:$K,"Current",'07_EVIDENCE_VAULT'!$T:$T,"Imported*",'07_EVIDENCE_VAULT'!$U:$U,"Reconciled")-COUNTIFS('07_EVIDENCE_VAULT'!$A:$A,B37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unreconciled"),IF(COUNTIFS('07_EVIDENCE_VAULT'!$A:$A,B37,'07_EVIDENCE_VAULT'!$K:$K,"Current")-COUNTIFS('07_EVIDENCE_VAULT'!$A:$A,B37,'07_EVIDENCE_VAULT'!$K:$K,"Current",'07_EVIDENCE_VAULT'!$I:$I,"&lt;"&amp;TODAY(),'07_EVIDENCE_VAULT'!$I:$I,"&lt;&gt;")&gt;0,"Current evidence","Missing / stale / unknown")))</f>
        <v/>
      </c>
      <c r="K37" s="136">
        <f>IF(B37="","",IF(D37="UNKNOWN OBJECT","BLOCK — unknown object",IF(D37="","BLOCK — object not configured",IF(F37="UNKNOWN PACK","BLOCK — unknown pack",IF(IFERROR(VLOOKUP(E37,'01_MANIFEST_LIBRARY'!$A$17:$D$35,4,FALSE),"")&lt;&gt;"Active","BLOCK — pack not active","VALID OBJECT/PACK")))))</f>
        <v/>
      </c>
      <c r="L37" s="136">
        <f>IF(B37="","",IF(G37="","BLOCK — Control / Claim ID required",IF(COUNTIFS('06_CONTROL_PACK_REGISTER'!$B$26:$B$225,C37,'06_CONTROL_PACK_REGISTER'!$C$26:$C$225,E37,'06_CONTROL_PACK_REGISTER'!$D$26:$D$225,G37)&gt;0,"VALID CONTROL/CLAIM","BLOCK — control/claim not registered for object + pack")))</f>
        <v/>
      </c>
      <c r="M37" s="131" t="n"/>
      <c r="N37" s="136">
        <f>IF(B37="","",IF(LEFT(J37,7)&lt;&gt;"Current","BLOCK — evidence currency",IF(K37&lt;&gt;"VALID OBJECT/PACK","BLOCK — object/pack mapping",IF(L37&lt;&gt;"VALID CONTROL/CLAIM","BLOCK — control/claim mapping",IF(M37="Confirmed supports requirement","REVIEWED SUPPORT",IF(M37="Rejected","REJECTED SUPPORT",IF(M37="Needs clarification","UNRESOLVED SUPPORT","UNREVIEWED SUPPORT")))))))</f>
        <v/>
      </c>
      <c r="O37" s="131" t="n"/>
      <c r="P37" s="131" t="n"/>
      <c r="Q37" s="131" t="n"/>
      <c r="R37" s="131" t="n"/>
      <c r="S37" s="136">
        <f>IF(OR(C37="",E37="",G37=""),"",C37&amp;"|"&amp;E37&amp;"|"&amp;G37)</f>
        <v/>
      </c>
    </row>
    <row r="38">
      <c r="A38" s="54" t="inlineStr">
        <is>
          <t>EVL-00034</t>
        </is>
      </c>
      <c r="B38" s="131" t="n"/>
      <c r="C38" s="131" t="n"/>
      <c r="D38" s="54">
        <f>IF(C38="","",IFERROR(VLOOKUP(C38,'04_SCOPE_CLASSIFICATION'!$A$5:$B$35,2,FALSE),"UNKNOWN OBJECT"))</f>
        <v/>
      </c>
      <c r="E38" s="131" t="n"/>
      <c r="F38" s="54">
        <f>IF(E38="","",IFERROR(VLOOKUP(E38,'01_MANIFEST_LIBRARY'!$A$17:$B$35,2,FALSE),"UNKNOWN PACK"))</f>
        <v/>
      </c>
      <c r="G38" s="131" t="n"/>
      <c r="H38" s="131" t="n"/>
      <c r="I38" s="131" t="n"/>
      <c r="J38" s="136">
        <f>IF(B38="","",IF('02_SYSTEM_PROFILE'!B44="Operations-Connected",IF(COUNTIFS('07_EVIDENCE_VAULT'!$A:$A,B38,'07_EVIDENCE_VAULT'!$K:$K,"Current",'07_EVIDENCE_VAULT'!$T:$T,"Imported*",'07_EVIDENCE_VAULT'!$U:$U,"Reconciled")-COUNTIFS('07_EVIDENCE_VAULT'!$A:$A,B38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unreconciled"),IF(COUNTIFS('07_EVIDENCE_VAULT'!$A:$A,B38,'07_EVIDENCE_VAULT'!$K:$K,"Current")-COUNTIFS('07_EVIDENCE_VAULT'!$A:$A,B38,'07_EVIDENCE_VAULT'!$K:$K,"Current",'07_EVIDENCE_VAULT'!$I:$I,"&lt;"&amp;TODAY(),'07_EVIDENCE_VAULT'!$I:$I,"&lt;&gt;")&gt;0,"Current evidence","Missing / stale / unknown")))</f>
        <v/>
      </c>
      <c r="K38" s="136">
        <f>IF(B38="","",IF(D38="UNKNOWN OBJECT","BLOCK — unknown object",IF(D38="","BLOCK — object not configured",IF(F38="UNKNOWN PACK","BLOCK — unknown pack",IF(IFERROR(VLOOKUP(E38,'01_MANIFEST_LIBRARY'!$A$17:$D$35,4,FALSE),"")&lt;&gt;"Active","BLOCK — pack not active","VALID OBJECT/PACK")))))</f>
        <v/>
      </c>
      <c r="L38" s="136">
        <f>IF(B38="","",IF(G38="","BLOCK — Control / Claim ID required",IF(COUNTIFS('06_CONTROL_PACK_REGISTER'!$B$26:$B$225,C38,'06_CONTROL_PACK_REGISTER'!$C$26:$C$225,E38,'06_CONTROL_PACK_REGISTER'!$D$26:$D$225,G38)&gt;0,"VALID CONTROL/CLAIM","BLOCK — control/claim not registered for object + pack")))</f>
        <v/>
      </c>
      <c r="M38" s="131" t="n"/>
      <c r="N38" s="136">
        <f>IF(B38="","",IF(LEFT(J38,7)&lt;&gt;"Current","BLOCK — evidence currency",IF(K38&lt;&gt;"VALID OBJECT/PACK","BLOCK — object/pack mapping",IF(L38&lt;&gt;"VALID CONTROL/CLAIM","BLOCK — control/claim mapping",IF(M38="Confirmed supports requirement","REVIEWED SUPPORT",IF(M38="Rejected","REJECTED SUPPORT",IF(M38="Needs clarification","UNRESOLVED SUPPORT","UNREVIEWED SUPPORT")))))))</f>
        <v/>
      </c>
      <c r="O38" s="131" t="n"/>
      <c r="P38" s="131" t="n"/>
      <c r="Q38" s="131" t="n"/>
      <c r="R38" s="131" t="n"/>
      <c r="S38" s="136">
        <f>IF(OR(C38="",E38="",G38=""),"",C38&amp;"|"&amp;E38&amp;"|"&amp;G38)</f>
        <v/>
      </c>
    </row>
    <row r="39">
      <c r="A39" s="54" t="inlineStr">
        <is>
          <t>EVL-00035</t>
        </is>
      </c>
      <c r="B39" s="131" t="n"/>
      <c r="C39" s="131" t="n"/>
      <c r="D39" s="54">
        <f>IF(C39="","",IFERROR(VLOOKUP(C39,'04_SCOPE_CLASSIFICATION'!$A$5:$B$35,2,FALSE),"UNKNOWN OBJECT"))</f>
        <v/>
      </c>
      <c r="E39" s="131" t="n"/>
      <c r="F39" s="54">
        <f>IF(E39="","",IFERROR(VLOOKUP(E39,'01_MANIFEST_LIBRARY'!$A$17:$B$35,2,FALSE),"UNKNOWN PACK"))</f>
        <v/>
      </c>
      <c r="G39" s="131" t="n"/>
      <c r="H39" s="131" t="n"/>
      <c r="I39" s="131" t="n"/>
      <c r="J39" s="136">
        <f>IF(B39="","",IF('02_SYSTEM_PROFILE'!B44="Operations-Connected",IF(COUNTIFS('07_EVIDENCE_VAULT'!$A:$A,B39,'07_EVIDENCE_VAULT'!$K:$K,"Current",'07_EVIDENCE_VAULT'!$T:$T,"Imported*",'07_EVIDENCE_VAULT'!$U:$U,"Reconciled")-COUNTIFS('07_EVIDENCE_VAULT'!$A:$A,B39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unreconciled"),IF(COUNTIFS('07_EVIDENCE_VAULT'!$A:$A,B39,'07_EVIDENCE_VAULT'!$K:$K,"Current")-COUNTIFS('07_EVIDENCE_VAULT'!$A:$A,B39,'07_EVIDENCE_VAULT'!$K:$K,"Current",'07_EVIDENCE_VAULT'!$I:$I,"&lt;"&amp;TODAY(),'07_EVIDENCE_VAULT'!$I:$I,"&lt;&gt;")&gt;0,"Current evidence","Missing / stale / unknown")))</f>
        <v/>
      </c>
      <c r="K39" s="136">
        <f>IF(B39="","",IF(D39="UNKNOWN OBJECT","BLOCK — unknown object",IF(D39="","BLOCK — object not configured",IF(F39="UNKNOWN PACK","BLOCK — unknown pack",IF(IFERROR(VLOOKUP(E39,'01_MANIFEST_LIBRARY'!$A$17:$D$35,4,FALSE),"")&lt;&gt;"Active","BLOCK — pack not active","VALID OBJECT/PACK")))))</f>
        <v/>
      </c>
      <c r="L39" s="136">
        <f>IF(B39="","",IF(G39="","BLOCK — Control / Claim ID required",IF(COUNTIFS('06_CONTROL_PACK_REGISTER'!$B$26:$B$225,C39,'06_CONTROL_PACK_REGISTER'!$C$26:$C$225,E39,'06_CONTROL_PACK_REGISTER'!$D$26:$D$225,G39)&gt;0,"VALID CONTROL/CLAIM","BLOCK — control/claim not registered for object + pack")))</f>
        <v/>
      </c>
      <c r="M39" s="131" t="n"/>
      <c r="N39" s="136">
        <f>IF(B39="","",IF(LEFT(J39,7)&lt;&gt;"Current","BLOCK — evidence currency",IF(K39&lt;&gt;"VALID OBJECT/PACK","BLOCK — object/pack mapping",IF(L39&lt;&gt;"VALID CONTROL/CLAIM","BLOCK — control/claim mapping",IF(M39="Confirmed supports requirement","REVIEWED SUPPORT",IF(M39="Rejected","REJECTED SUPPORT",IF(M39="Needs clarification","UNRESOLVED SUPPORT","UNREVIEWED SUPPORT")))))))</f>
        <v/>
      </c>
      <c r="O39" s="131" t="n"/>
      <c r="P39" s="131" t="n"/>
      <c r="Q39" s="131" t="n"/>
      <c r="R39" s="131" t="n"/>
      <c r="S39" s="136">
        <f>IF(OR(C39="",E39="",G39=""),"",C39&amp;"|"&amp;E39&amp;"|"&amp;G39)</f>
        <v/>
      </c>
    </row>
    <row r="40">
      <c r="A40" s="54" t="inlineStr">
        <is>
          <t>EVL-00036</t>
        </is>
      </c>
      <c r="B40" s="131" t="n"/>
      <c r="C40" s="131" t="n"/>
      <c r="D40" s="54">
        <f>IF(C40="","",IFERROR(VLOOKUP(C40,'04_SCOPE_CLASSIFICATION'!$A$5:$B$35,2,FALSE),"UNKNOWN OBJECT"))</f>
        <v/>
      </c>
      <c r="E40" s="131" t="n"/>
      <c r="F40" s="54">
        <f>IF(E40="","",IFERROR(VLOOKUP(E40,'01_MANIFEST_LIBRARY'!$A$17:$B$35,2,FALSE),"UNKNOWN PACK"))</f>
        <v/>
      </c>
      <c r="G40" s="131" t="n"/>
      <c r="H40" s="131" t="n"/>
      <c r="I40" s="131" t="n"/>
      <c r="J40" s="136">
        <f>IF(B40="","",IF('02_SYSTEM_PROFILE'!B44="Operations-Connected",IF(COUNTIFS('07_EVIDENCE_VAULT'!$A:$A,B40,'07_EVIDENCE_VAULT'!$K:$K,"Current",'07_EVIDENCE_VAULT'!$T:$T,"Imported*",'07_EVIDENCE_VAULT'!$U:$U,"Reconciled")-COUNTIFS('07_EVIDENCE_VAULT'!$A:$A,B40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unreconciled"),IF(COUNTIFS('07_EVIDENCE_VAULT'!$A:$A,B40,'07_EVIDENCE_VAULT'!$K:$K,"Current")-COUNTIFS('07_EVIDENCE_VAULT'!$A:$A,B40,'07_EVIDENCE_VAULT'!$K:$K,"Current",'07_EVIDENCE_VAULT'!$I:$I,"&lt;"&amp;TODAY(),'07_EVIDENCE_VAULT'!$I:$I,"&lt;&gt;")&gt;0,"Current evidence","Missing / stale / unknown")))</f>
        <v/>
      </c>
      <c r="K40" s="136">
        <f>IF(B40="","",IF(D40="UNKNOWN OBJECT","BLOCK — unknown object",IF(D40="","BLOCK — object not configured",IF(F40="UNKNOWN PACK","BLOCK — unknown pack",IF(IFERROR(VLOOKUP(E40,'01_MANIFEST_LIBRARY'!$A$17:$D$35,4,FALSE),"")&lt;&gt;"Active","BLOCK — pack not active","VALID OBJECT/PACK")))))</f>
        <v/>
      </c>
      <c r="L40" s="136">
        <f>IF(B40="","",IF(G40="","BLOCK — Control / Claim ID required",IF(COUNTIFS('06_CONTROL_PACK_REGISTER'!$B$26:$B$225,C40,'06_CONTROL_PACK_REGISTER'!$C$26:$C$225,E40,'06_CONTROL_PACK_REGISTER'!$D$26:$D$225,G40)&gt;0,"VALID CONTROL/CLAIM","BLOCK — control/claim not registered for object + pack")))</f>
        <v/>
      </c>
      <c r="M40" s="131" t="n"/>
      <c r="N40" s="136">
        <f>IF(B40="","",IF(LEFT(J40,7)&lt;&gt;"Current","BLOCK — evidence currency",IF(K40&lt;&gt;"VALID OBJECT/PACK","BLOCK — object/pack mapping",IF(L40&lt;&gt;"VALID CONTROL/CLAIM","BLOCK — control/claim mapping",IF(M40="Confirmed supports requirement","REVIEWED SUPPORT",IF(M40="Rejected","REJECTED SUPPORT",IF(M40="Needs clarification","UNRESOLVED SUPPORT","UNREVIEWED SUPPORT")))))))</f>
        <v/>
      </c>
      <c r="O40" s="131" t="n"/>
      <c r="P40" s="131" t="n"/>
      <c r="Q40" s="131" t="n"/>
      <c r="R40" s="131" t="n"/>
      <c r="S40" s="136">
        <f>IF(OR(C40="",E40="",G40=""),"",C40&amp;"|"&amp;E40&amp;"|"&amp;G40)</f>
        <v/>
      </c>
    </row>
    <row r="41">
      <c r="A41" s="54" t="inlineStr">
        <is>
          <t>EVL-00037</t>
        </is>
      </c>
      <c r="B41" s="131" t="n"/>
      <c r="C41" s="131" t="n"/>
      <c r="D41" s="54">
        <f>IF(C41="","",IFERROR(VLOOKUP(C41,'04_SCOPE_CLASSIFICATION'!$A$5:$B$35,2,FALSE),"UNKNOWN OBJECT"))</f>
        <v/>
      </c>
      <c r="E41" s="131" t="n"/>
      <c r="F41" s="54">
        <f>IF(E41="","",IFERROR(VLOOKUP(E41,'01_MANIFEST_LIBRARY'!$A$17:$B$35,2,FALSE),"UNKNOWN PACK"))</f>
        <v/>
      </c>
      <c r="G41" s="131" t="n"/>
      <c r="H41" s="131" t="n"/>
      <c r="I41" s="131" t="n"/>
      <c r="J41" s="136">
        <f>IF(B41="","",IF('02_SYSTEM_PROFILE'!B44="Operations-Connected",IF(COUNTIFS('07_EVIDENCE_VAULT'!$A:$A,B41,'07_EVIDENCE_VAULT'!$K:$K,"Current",'07_EVIDENCE_VAULT'!$T:$T,"Imported*",'07_EVIDENCE_VAULT'!$U:$U,"Reconciled")-COUNTIFS('07_EVIDENCE_VAULT'!$A:$A,B41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unreconciled"),IF(COUNTIFS('07_EVIDENCE_VAULT'!$A:$A,B41,'07_EVIDENCE_VAULT'!$K:$K,"Current")-COUNTIFS('07_EVIDENCE_VAULT'!$A:$A,B41,'07_EVIDENCE_VAULT'!$K:$K,"Current",'07_EVIDENCE_VAULT'!$I:$I,"&lt;"&amp;TODAY(),'07_EVIDENCE_VAULT'!$I:$I,"&lt;&gt;")&gt;0,"Current evidence","Missing / stale / unknown")))</f>
        <v/>
      </c>
      <c r="K41" s="136">
        <f>IF(B41="","",IF(D41="UNKNOWN OBJECT","BLOCK — unknown object",IF(D41="","BLOCK — object not configured",IF(F41="UNKNOWN PACK","BLOCK — unknown pack",IF(IFERROR(VLOOKUP(E41,'01_MANIFEST_LIBRARY'!$A$17:$D$35,4,FALSE),"")&lt;&gt;"Active","BLOCK — pack not active","VALID OBJECT/PACK")))))</f>
        <v/>
      </c>
      <c r="L41" s="136">
        <f>IF(B41="","",IF(G41="","BLOCK — Control / Claim ID required",IF(COUNTIFS('06_CONTROL_PACK_REGISTER'!$B$26:$B$225,C41,'06_CONTROL_PACK_REGISTER'!$C$26:$C$225,E41,'06_CONTROL_PACK_REGISTER'!$D$26:$D$225,G41)&gt;0,"VALID CONTROL/CLAIM","BLOCK — control/claim not registered for object + pack")))</f>
        <v/>
      </c>
      <c r="M41" s="131" t="n"/>
      <c r="N41" s="136">
        <f>IF(B41="","",IF(LEFT(J41,7)&lt;&gt;"Current","BLOCK — evidence currency",IF(K41&lt;&gt;"VALID OBJECT/PACK","BLOCK — object/pack mapping",IF(L41&lt;&gt;"VALID CONTROL/CLAIM","BLOCK — control/claim mapping",IF(M41="Confirmed supports requirement","REVIEWED SUPPORT",IF(M41="Rejected","REJECTED SUPPORT",IF(M41="Needs clarification","UNRESOLVED SUPPORT","UNREVIEWED SUPPORT")))))))</f>
        <v/>
      </c>
      <c r="O41" s="131" t="n"/>
      <c r="P41" s="131" t="n"/>
      <c r="Q41" s="131" t="n"/>
      <c r="R41" s="131" t="n"/>
      <c r="S41" s="136">
        <f>IF(OR(C41="",E41="",G41=""),"",C41&amp;"|"&amp;E41&amp;"|"&amp;G41)</f>
        <v/>
      </c>
    </row>
    <row r="42">
      <c r="A42" s="54" t="inlineStr">
        <is>
          <t>EVL-00038</t>
        </is>
      </c>
      <c r="B42" s="131" t="n"/>
      <c r="C42" s="131" t="n"/>
      <c r="D42" s="54">
        <f>IF(C42="","",IFERROR(VLOOKUP(C42,'04_SCOPE_CLASSIFICATION'!$A$5:$B$35,2,FALSE),"UNKNOWN OBJECT"))</f>
        <v/>
      </c>
      <c r="E42" s="131" t="n"/>
      <c r="F42" s="54">
        <f>IF(E42="","",IFERROR(VLOOKUP(E42,'01_MANIFEST_LIBRARY'!$A$17:$B$35,2,FALSE),"UNKNOWN PACK"))</f>
        <v/>
      </c>
      <c r="G42" s="131" t="n"/>
      <c r="H42" s="131" t="n"/>
      <c r="I42" s="131" t="n"/>
      <c r="J42" s="136">
        <f>IF(B42="","",IF('02_SYSTEM_PROFILE'!B44="Operations-Connected",IF(COUNTIFS('07_EVIDENCE_VAULT'!$A:$A,B42,'07_EVIDENCE_VAULT'!$K:$K,"Current",'07_EVIDENCE_VAULT'!$T:$T,"Imported*",'07_EVIDENCE_VAULT'!$U:$U,"Reconciled")-COUNTIFS('07_EVIDENCE_VAULT'!$A:$A,B42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unreconciled"),IF(COUNTIFS('07_EVIDENCE_VAULT'!$A:$A,B42,'07_EVIDENCE_VAULT'!$K:$K,"Current")-COUNTIFS('07_EVIDENCE_VAULT'!$A:$A,B42,'07_EVIDENCE_VAULT'!$K:$K,"Current",'07_EVIDENCE_VAULT'!$I:$I,"&lt;"&amp;TODAY(),'07_EVIDENCE_VAULT'!$I:$I,"&lt;&gt;")&gt;0,"Current evidence","Missing / stale / unknown")))</f>
        <v/>
      </c>
      <c r="K42" s="136">
        <f>IF(B42="","",IF(D42="UNKNOWN OBJECT","BLOCK — unknown object",IF(D42="","BLOCK — object not configured",IF(F42="UNKNOWN PACK","BLOCK — unknown pack",IF(IFERROR(VLOOKUP(E42,'01_MANIFEST_LIBRARY'!$A$17:$D$35,4,FALSE),"")&lt;&gt;"Active","BLOCK — pack not active","VALID OBJECT/PACK")))))</f>
        <v/>
      </c>
      <c r="L42" s="136">
        <f>IF(B42="","",IF(G42="","BLOCK — Control / Claim ID required",IF(COUNTIFS('06_CONTROL_PACK_REGISTER'!$B$26:$B$225,C42,'06_CONTROL_PACK_REGISTER'!$C$26:$C$225,E42,'06_CONTROL_PACK_REGISTER'!$D$26:$D$225,G42)&gt;0,"VALID CONTROL/CLAIM","BLOCK — control/claim not registered for object + pack")))</f>
        <v/>
      </c>
      <c r="M42" s="131" t="n"/>
      <c r="N42" s="136">
        <f>IF(B42="","",IF(LEFT(J42,7)&lt;&gt;"Current","BLOCK — evidence currency",IF(K42&lt;&gt;"VALID OBJECT/PACK","BLOCK — object/pack mapping",IF(L42&lt;&gt;"VALID CONTROL/CLAIM","BLOCK — control/claim mapping",IF(M42="Confirmed supports requirement","REVIEWED SUPPORT",IF(M42="Rejected","REJECTED SUPPORT",IF(M42="Needs clarification","UNRESOLVED SUPPORT","UNREVIEWED SUPPORT")))))))</f>
        <v/>
      </c>
      <c r="O42" s="131" t="n"/>
      <c r="P42" s="131" t="n"/>
      <c r="Q42" s="131" t="n"/>
      <c r="R42" s="131" t="n"/>
      <c r="S42" s="136">
        <f>IF(OR(C42="",E42="",G42=""),"",C42&amp;"|"&amp;E42&amp;"|"&amp;G42)</f>
        <v/>
      </c>
    </row>
    <row r="43">
      <c r="A43" s="54" t="inlineStr">
        <is>
          <t>EVL-00039</t>
        </is>
      </c>
      <c r="B43" s="131" t="n"/>
      <c r="C43" s="131" t="n"/>
      <c r="D43" s="54">
        <f>IF(C43="","",IFERROR(VLOOKUP(C43,'04_SCOPE_CLASSIFICATION'!$A$5:$B$35,2,FALSE),"UNKNOWN OBJECT"))</f>
        <v/>
      </c>
      <c r="E43" s="131" t="n"/>
      <c r="F43" s="54">
        <f>IF(E43="","",IFERROR(VLOOKUP(E43,'01_MANIFEST_LIBRARY'!$A$17:$B$35,2,FALSE),"UNKNOWN PACK"))</f>
        <v/>
      </c>
      <c r="G43" s="131" t="n"/>
      <c r="H43" s="131" t="n"/>
      <c r="I43" s="131" t="n"/>
      <c r="J43" s="136">
        <f>IF(B43="","",IF('02_SYSTEM_PROFILE'!B44="Operations-Connected",IF(COUNTIFS('07_EVIDENCE_VAULT'!$A:$A,B43,'07_EVIDENCE_VAULT'!$K:$K,"Current",'07_EVIDENCE_VAULT'!$T:$T,"Imported*",'07_EVIDENCE_VAULT'!$U:$U,"Reconciled")-COUNTIFS('07_EVIDENCE_VAULT'!$A:$A,B43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unreconciled"),IF(COUNTIFS('07_EVIDENCE_VAULT'!$A:$A,B43,'07_EVIDENCE_VAULT'!$K:$K,"Current")-COUNTIFS('07_EVIDENCE_VAULT'!$A:$A,B43,'07_EVIDENCE_VAULT'!$K:$K,"Current",'07_EVIDENCE_VAULT'!$I:$I,"&lt;"&amp;TODAY(),'07_EVIDENCE_VAULT'!$I:$I,"&lt;&gt;")&gt;0,"Current evidence","Missing / stale / unknown")))</f>
        <v/>
      </c>
      <c r="K43" s="136">
        <f>IF(B43="","",IF(D43="UNKNOWN OBJECT","BLOCK — unknown object",IF(D43="","BLOCK — object not configured",IF(F43="UNKNOWN PACK","BLOCK — unknown pack",IF(IFERROR(VLOOKUP(E43,'01_MANIFEST_LIBRARY'!$A$17:$D$35,4,FALSE),"")&lt;&gt;"Active","BLOCK — pack not active","VALID OBJECT/PACK")))))</f>
        <v/>
      </c>
      <c r="L43" s="136">
        <f>IF(B43="","",IF(G43="","BLOCK — Control / Claim ID required",IF(COUNTIFS('06_CONTROL_PACK_REGISTER'!$B$26:$B$225,C43,'06_CONTROL_PACK_REGISTER'!$C$26:$C$225,E43,'06_CONTROL_PACK_REGISTER'!$D$26:$D$225,G43)&gt;0,"VALID CONTROL/CLAIM","BLOCK — control/claim not registered for object + pack")))</f>
        <v/>
      </c>
      <c r="M43" s="131" t="n"/>
      <c r="N43" s="136">
        <f>IF(B43="","",IF(LEFT(J43,7)&lt;&gt;"Current","BLOCK — evidence currency",IF(K43&lt;&gt;"VALID OBJECT/PACK","BLOCK — object/pack mapping",IF(L43&lt;&gt;"VALID CONTROL/CLAIM","BLOCK — control/claim mapping",IF(M43="Confirmed supports requirement","REVIEWED SUPPORT",IF(M43="Rejected","REJECTED SUPPORT",IF(M43="Needs clarification","UNRESOLVED SUPPORT","UNREVIEWED SUPPORT")))))))</f>
        <v/>
      </c>
      <c r="O43" s="131" t="n"/>
      <c r="P43" s="131" t="n"/>
      <c r="Q43" s="131" t="n"/>
      <c r="R43" s="131" t="n"/>
      <c r="S43" s="136">
        <f>IF(OR(C43="",E43="",G43=""),"",C43&amp;"|"&amp;E43&amp;"|"&amp;G43)</f>
        <v/>
      </c>
    </row>
    <row r="44">
      <c r="A44" s="54" t="inlineStr">
        <is>
          <t>EVL-00040</t>
        </is>
      </c>
      <c r="B44" s="131" t="n"/>
      <c r="C44" s="131" t="n"/>
      <c r="D44" s="54">
        <f>IF(C44="","",IFERROR(VLOOKUP(C44,'04_SCOPE_CLASSIFICATION'!$A$5:$B$35,2,FALSE),"UNKNOWN OBJECT"))</f>
        <v/>
      </c>
      <c r="E44" s="131" t="n"/>
      <c r="F44" s="54">
        <f>IF(E44="","",IFERROR(VLOOKUP(E44,'01_MANIFEST_LIBRARY'!$A$17:$B$35,2,FALSE),"UNKNOWN PACK"))</f>
        <v/>
      </c>
      <c r="G44" s="131" t="n"/>
      <c r="H44" s="131" t="n"/>
      <c r="I44" s="131" t="n"/>
      <c r="J44" s="136">
        <f>IF(B44="","",IF('02_SYSTEM_PROFILE'!B44="Operations-Connected",IF(COUNTIFS('07_EVIDENCE_VAULT'!$A:$A,B44,'07_EVIDENCE_VAULT'!$K:$K,"Current",'07_EVIDENCE_VAULT'!$T:$T,"Imported*",'07_EVIDENCE_VAULT'!$U:$U,"Reconciled")-COUNTIFS('07_EVIDENCE_VAULT'!$A:$A,B44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unreconciled"),IF(COUNTIFS('07_EVIDENCE_VAULT'!$A:$A,B44,'07_EVIDENCE_VAULT'!$K:$K,"Current")-COUNTIFS('07_EVIDENCE_VAULT'!$A:$A,B44,'07_EVIDENCE_VAULT'!$K:$K,"Current",'07_EVIDENCE_VAULT'!$I:$I,"&lt;"&amp;TODAY(),'07_EVIDENCE_VAULT'!$I:$I,"&lt;&gt;")&gt;0,"Current evidence","Missing / stale / unknown")))</f>
        <v/>
      </c>
      <c r="K44" s="136">
        <f>IF(B44="","",IF(D44="UNKNOWN OBJECT","BLOCK — unknown object",IF(D44="","BLOCK — object not configured",IF(F44="UNKNOWN PACK","BLOCK — unknown pack",IF(IFERROR(VLOOKUP(E44,'01_MANIFEST_LIBRARY'!$A$17:$D$35,4,FALSE),"")&lt;&gt;"Active","BLOCK — pack not active","VALID OBJECT/PACK")))))</f>
        <v/>
      </c>
      <c r="L44" s="136">
        <f>IF(B44="","",IF(G44="","BLOCK — Control / Claim ID required",IF(COUNTIFS('06_CONTROL_PACK_REGISTER'!$B$26:$B$225,C44,'06_CONTROL_PACK_REGISTER'!$C$26:$C$225,E44,'06_CONTROL_PACK_REGISTER'!$D$26:$D$225,G44)&gt;0,"VALID CONTROL/CLAIM","BLOCK — control/claim not registered for object + pack")))</f>
        <v/>
      </c>
      <c r="M44" s="131" t="n"/>
      <c r="N44" s="136">
        <f>IF(B44="","",IF(LEFT(J44,7)&lt;&gt;"Current","BLOCK — evidence currency",IF(K44&lt;&gt;"VALID OBJECT/PACK","BLOCK — object/pack mapping",IF(L44&lt;&gt;"VALID CONTROL/CLAIM","BLOCK — control/claim mapping",IF(M44="Confirmed supports requirement","REVIEWED SUPPORT",IF(M44="Rejected","REJECTED SUPPORT",IF(M44="Needs clarification","UNRESOLVED SUPPORT","UNREVIEWED SUPPORT")))))))</f>
        <v/>
      </c>
      <c r="O44" s="131" t="n"/>
      <c r="P44" s="131" t="n"/>
      <c r="Q44" s="131" t="n"/>
      <c r="R44" s="131" t="n"/>
      <c r="S44" s="136">
        <f>IF(OR(C44="",E44="",G44=""),"",C44&amp;"|"&amp;E44&amp;"|"&amp;G44)</f>
        <v/>
      </c>
    </row>
    <row r="45">
      <c r="A45" s="54" t="inlineStr">
        <is>
          <t>EVL-00041</t>
        </is>
      </c>
      <c r="B45" s="131" t="n"/>
      <c r="C45" s="131" t="n"/>
      <c r="D45" s="54">
        <f>IF(C45="","",IFERROR(VLOOKUP(C45,'04_SCOPE_CLASSIFICATION'!$A$5:$B$35,2,FALSE),"UNKNOWN OBJECT"))</f>
        <v/>
      </c>
      <c r="E45" s="131" t="n"/>
      <c r="F45" s="54">
        <f>IF(E45="","",IFERROR(VLOOKUP(E45,'01_MANIFEST_LIBRARY'!$A$17:$B$35,2,FALSE),"UNKNOWN PACK"))</f>
        <v/>
      </c>
      <c r="G45" s="131" t="n"/>
      <c r="H45" s="131" t="n"/>
      <c r="I45" s="131" t="n"/>
      <c r="J45" s="136">
        <f>IF(B45="","",IF('02_SYSTEM_PROFILE'!B44="Operations-Connected",IF(COUNTIFS('07_EVIDENCE_VAULT'!$A:$A,B45,'07_EVIDENCE_VAULT'!$K:$K,"Current",'07_EVIDENCE_VAULT'!$T:$T,"Imported*",'07_EVIDENCE_VAULT'!$U:$U,"Reconciled")-COUNTIFS('07_EVIDENCE_VAULT'!$A:$A,B45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unreconciled"),IF(COUNTIFS('07_EVIDENCE_VAULT'!$A:$A,B45,'07_EVIDENCE_VAULT'!$K:$K,"Current")-COUNTIFS('07_EVIDENCE_VAULT'!$A:$A,B45,'07_EVIDENCE_VAULT'!$K:$K,"Current",'07_EVIDENCE_VAULT'!$I:$I,"&lt;"&amp;TODAY(),'07_EVIDENCE_VAULT'!$I:$I,"&lt;&gt;")&gt;0,"Current evidence","Missing / stale / unknown")))</f>
        <v/>
      </c>
      <c r="K45" s="136">
        <f>IF(B45="","",IF(D45="UNKNOWN OBJECT","BLOCK — unknown object",IF(D45="","BLOCK — object not configured",IF(F45="UNKNOWN PACK","BLOCK — unknown pack",IF(IFERROR(VLOOKUP(E45,'01_MANIFEST_LIBRARY'!$A$17:$D$35,4,FALSE),"")&lt;&gt;"Active","BLOCK — pack not active","VALID OBJECT/PACK")))))</f>
        <v/>
      </c>
      <c r="L45" s="136">
        <f>IF(B45="","",IF(G45="","BLOCK — Control / Claim ID required",IF(COUNTIFS('06_CONTROL_PACK_REGISTER'!$B$26:$B$225,C45,'06_CONTROL_PACK_REGISTER'!$C$26:$C$225,E45,'06_CONTROL_PACK_REGISTER'!$D$26:$D$225,G45)&gt;0,"VALID CONTROL/CLAIM","BLOCK — control/claim not registered for object + pack")))</f>
        <v/>
      </c>
      <c r="M45" s="131" t="n"/>
      <c r="N45" s="136">
        <f>IF(B45="","",IF(LEFT(J45,7)&lt;&gt;"Current","BLOCK — evidence currency",IF(K45&lt;&gt;"VALID OBJECT/PACK","BLOCK — object/pack mapping",IF(L45&lt;&gt;"VALID CONTROL/CLAIM","BLOCK — control/claim mapping",IF(M45="Confirmed supports requirement","REVIEWED SUPPORT",IF(M45="Rejected","REJECTED SUPPORT",IF(M45="Needs clarification","UNRESOLVED SUPPORT","UNREVIEWED SUPPORT")))))))</f>
        <v/>
      </c>
      <c r="O45" s="131" t="n"/>
      <c r="P45" s="131" t="n"/>
      <c r="Q45" s="131" t="n"/>
      <c r="R45" s="131" t="n"/>
      <c r="S45" s="136">
        <f>IF(OR(C45="",E45="",G45=""),"",C45&amp;"|"&amp;E45&amp;"|"&amp;G45)</f>
        <v/>
      </c>
    </row>
    <row r="46">
      <c r="A46" s="54" t="inlineStr">
        <is>
          <t>EVL-00042</t>
        </is>
      </c>
      <c r="B46" s="131" t="n"/>
      <c r="C46" s="131" t="n"/>
      <c r="D46" s="54">
        <f>IF(C46="","",IFERROR(VLOOKUP(C46,'04_SCOPE_CLASSIFICATION'!$A$5:$B$35,2,FALSE),"UNKNOWN OBJECT"))</f>
        <v/>
      </c>
      <c r="E46" s="131" t="n"/>
      <c r="F46" s="54">
        <f>IF(E46="","",IFERROR(VLOOKUP(E46,'01_MANIFEST_LIBRARY'!$A$17:$B$35,2,FALSE),"UNKNOWN PACK"))</f>
        <v/>
      </c>
      <c r="G46" s="131" t="n"/>
      <c r="H46" s="131" t="n"/>
      <c r="I46" s="131" t="n"/>
      <c r="J46" s="136">
        <f>IF(B46="","",IF('02_SYSTEM_PROFILE'!B44="Operations-Connected",IF(COUNTIFS('07_EVIDENCE_VAULT'!$A:$A,B46,'07_EVIDENCE_VAULT'!$K:$K,"Current",'07_EVIDENCE_VAULT'!$T:$T,"Imported*",'07_EVIDENCE_VAULT'!$U:$U,"Reconciled")-COUNTIFS('07_EVIDENCE_VAULT'!$A:$A,B46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unreconciled"),IF(COUNTIFS('07_EVIDENCE_VAULT'!$A:$A,B46,'07_EVIDENCE_VAULT'!$K:$K,"Current")-COUNTIFS('07_EVIDENCE_VAULT'!$A:$A,B46,'07_EVIDENCE_VAULT'!$K:$K,"Current",'07_EVIDENCE_VAULT'!$I:$I,"&lt;"&amp;TODAY(),'07_EVIDENCE_VAULT'!$I:$I,"&lt;&gt;")&gt;0,"Current evidence","Missing / stale / unknown")))</f>
        <v/>
      </c>
      <c r="K46" s="136">
        <f>IF(B46="","",IF(D46="UNKNOWN OBJECT","BLOCK — unknown object",IF(D46="","BLOCK — object not configured",IF(F46="UNKNOWN PACK","BLOCK — unknown pack",IF(IFERROR(VLOOKUP(E46,'01_MANIFEST_LIBRARY'!$A$17:$D$35,4,FALSE),"")&lt;&gt;"Active","BLOCK — pack not active","VALID OBJECT/PACK")))))</f>
        <v/>
      </c>
      <c r="L46" s="136">
        <f>IF(B46="","",IF(G46="","BLOCK — Control / Claim ID required",IF(COUNTIFS('06_CONTROL_PACK_REGISTER'!$B$26:$B$225,C46,'06_CONTROL_PACK_REGISTER'!$C$26:$C$225,E46,'06_CONTROL_PACK_REGISTER'!$D$26:$D$225,G46)&gt;0,"VALID CONTROL/CLAIM","BLOCK — control/claim not registered for object + pack")))</f>
        <v/>
      </c>
      <c r="M46" s="131" t="n"/>
      <c r="N46" s="136">
        <f>IF(B46="","",IF(LEFT(J46,7)&lt;&gt;"Current","BLOCK — evidence currency",IF(K46&lt;&gt;"VALID OBJECT/PACK","BLOCK — object/pack mapping",IF(L46&lt;&gt;"VALID CONTROL/CLAIM","BLOCK — control/claim mapping",IF(M46="Confirmed supports requirement","REVIEWED SUPPORT",IF(M46="Rejected","REJECTED SUPPORT",IF(M46="Needs clarification","UNRESOLVED SUPPORT","UNREVIEWED SUPPORT")))))))</f>
        <v/>
      </c>
      <c r="O46" s="131" t="n"/>
      <c r="P46" s="131" t="n"/>
      <c r="Q46" s="131" t="n"/>
      <c r="R46" s="131" t="n"/>
      <c r="S46" s="136">
        <f>IF(OR(C46="",E46="",G46=""),"",C46&amp;"|"&amp;E46&amp;"|"&amp;G46)</f>
        <v/>
      </c>
    </row>
    <row r="47">
      <c r="A47" s="54" t="inlineStr">
        <is>
          <t>EVL-00043</t>
        </is>
      </c>
      <c r="B47" s="131" t="n"/>
      <c r="C47" s="131" t="n"/>
      <c r="D47" s="54">
        <f>IF(C47="","",IFERROR(VLOOKUP(C47,'04_SCOPE_CLASSIFICATION'!$A$5:$B$35,2,FALSE),"UNKNOWN OBJECT"))</f>
        <v/>
      </c>
      <c r="E47" s="131" t="n"/>
      <c r="F47" s="54">
        <f>IF(E47="","",IFERROR(VLOOKUP(E47,'01_MANIFEST_LIBRARY'!$A$17:$B$35,2,FALSE),"UNKNOWN PACK"))</f>
        <v/>
      </c>
      <c r="G47" s="131" t="n"/>
      <c r="H47" s="131" t="n"/>
      <c r="I47" s="131" t="n"/>
      <c r="J47" s="136">
        <f>IF(B47="","",IF('02_SYSTEM_PROFILE'!B44="Operations-Connected",IF(COUNTIFS('07_EVIDENCE_VAULT'!$A:$A,B47,'07_EVIDENCE_VAULT'!$K:$K,"Current",'07_EVIDENCE_VAULT'!$T:$T,"Imported*",'07_EVIDENCE_VAULT'!$U:$U,"Reconciled")-COUNTIFS('07_EVIDENCE_VAULT'!$A:$A,B47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unreconciled"),IF(COUNTIFS('07_EVIDENCE_VAULT'!$A:$A,B47,'07_EVIDENCE_VAULT'!$K:$K,"Current")-COUNTIFS('07_EVIDENCE_VAULT'!$A:$A,B47,'07_EVIDENCE_VAULT'!$K:$K,"Current",'07_EVIDENCE_VAULT'!$I:$I,"&lt;"&amp;TODAY(),'07_EVIDENCE_VAULT'!$I:$I,"&lt;&gt;")&gt;0,"Current evidence","Missing / stale / unknown")))</f>
        <v/>
      </c>
      <c r="K47" s="136">
        <f>IF(B47="","",IF(D47="UNKNOWN OBJECT","BLOCK — unknown object",IF(D47="","BLOCK — object not configured",IF(F47="UNKNOWN PACK","BLOCK — unknown pack",IF(IFERROR(VLOOKUP(E47,'01_MANIFEST_LIBRARY'!$A$17:$D$35,4,FALSE),"")&lt;&gt;"Active","BLOCK — pack not active","VALID OBJECT/PACK")))))</f>
        <v/>
      </c>
      <c r="L47" s="136">
        <f>IF(B47="","",IF(G47="","BLOCK — Control / Claim ID required",IF(COUNTIFS('06_CONTROL_PACK_REGISTER'!$B$26:$B$225,C47,'06_CONTROL_PACK_REGISTER'!$C$26:$C$225,E47,'06_CONTROL_PACK_REGISTER'!$D$26:$D$225,G47)&gt;0,"VALID CONTROL/CLAIM","BLOCK — control/claim not registered for object + pack")))</f>
        <v/>
      </c>
      <c r="M47" s="131" t="n"/>
      <c r="N47" s="136">
        <f>IF(B47="","",IF(LEFT(J47,7)&lt;&gt;"Current","BLOCK — evidence currency",IF(K47&lt;&gt;"VALID OBJECT/PACK","BLOCK — object/pack mapping",IF(L47&lt;&gt;"VALID CONTROL/CLAIM","BLOCK — control/claim mapping",IF(M47="Confirmed supports requirement","REVIEWED SUPPORT",IF(M47="Rejected","REJECTED SUPPORT",IF(M47="Needs clarification","UNRESOLVED SUPPORT","UNREVIEWED SUPPORT")))))))</f>
        <v/>
      </c>
      <c r="O47" s="131" t="n"/>
      <c r="P47" s="131" t="n"/>
      <c r="Q47" s="131" t="n"/>
      <c r="R47" s="131" t="n"/>
      <c r="S47" s="136">
        <f>IF(OR(C47="",E47="",G47=""),"",C47&amp;"|"&amp;E47&amp;"|"&amp;G47)</f>
        <v/>
      </c>
    </row>
    <row r="48">
      <c r="A48" s="54" t="inlineStr">
        <is>
          <t>EVL-00044</t>
        </is>
      </c>
      <c r="B48" s="131" t="n"/>
      <c r="C48" s="131" t="n"/>
      <c r="D48" s="54">
        <f>IF(C48="","",IFERROR(VLOOKUP(C48,'04_SCOPE_CLASSIFICATION'!$A$5:$B$35,2,FALSE),"UNKNOWN OBJECT"))</f>
        <v/>
      </c>
      <c r="E48" s="131" t="n"/>
      <c r="F48" s="54">
        <f>IF(E48="","",IFERROR(VLOOKUP(E48,'01_MANIFEST_LIBRARY'!$A$17:$B$35,2,FALSE),"UNKNOWN PACK"))</f>
        <v/>
      </c>
      <c r="G48" s="131" t="n"/>
      <c r="H48" s="131" t="n"/>
      <c r="I48" s="131" t="n"/>
      <c r="J48" s="136">
        <f>IF(B48="","",IF('02_SYSTEM_PROFILE'!B44="Operations-Connected",IF(COUNTIFS('07_EVIDENCE_VAULT'!$A:$A,B48,'07_EVIDENCE_VAULT'!$K:$K,"Current",'07_EVIDENCE_VAULT'!$T:$T,"Imported*",'07_EVIDENCE_VAULT'!$U:$U,"Reconciled")-COUNTIFS('07_EVIDENCE_VAULT'!$A:$A,B48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unreconciled"),IF(COUNTIFS('07_EVIDENCE_VAULT'!$A:$A,B48,'07_EVIDENCE_VAULT'!$K:$K,"Current")-COUNTIFS('07_EVIDENCE_VAULT'!$A:$A,B48,'07_EVIDENCE_VAULT'!$K:$K,"Current",'07_EVIDENCE_VAULT'!$I:$I,"&lt;"&amp;TODAY(),'07_EVIDENCE_VAULT'!$I:$I,"&lt;&gt;")&gt;0,"Current evidence","Missing / stale / unknown")))</f>
        <v/>
      </c>
      <c r="K48" s="136">
        <f>IF(B48="","",IF(D48="UNKNOWN OBJECT","BLOCK — unknown object",IF(D48="","BLOCK — object not configured",IF(F48="UNKNOWN PACK","BLOCK — unknown pack",IF(IFERROR(VLOOKUP(E48,'01_MANIFEST_LIBRARY'!$A$17:$D$35,4,FALSE),"")&lt;&gt;"Active","BLOCK — pack not active","VALID OBJECT/PACK")))))</f>
        <v/>
      </c>
      <c r="L48" s="136">
        <f>IF(B48="","",IF(G48="","BLOCK — Control / Claim ID required",IF(COUNTIFS('06_CONTROL_PACK_REGISTER'!$B$26:$B$225,C48,'06_CONTROL_PACK_REGISTER'!$C$26:$C$225,E48,'06_CONTROL_PACK_REGISTER'!$D$26:$D$225,G48)&gt;0,"VALID CONTROL/CLAIM","BLOCK — control/claim not registered for object + pack")))</f>
        <v/>
      </c>
      <c r="M48" s="131" t="n"/>
      <c r="N48" s="136">
        <f>IF(B48="","",IF(LEFT(J48,7)&lt;&gt;"Current","BLOCK — evidence currency",IF(K48&lt;&gt;"VALID OBJECT/PACK","BLOCK — object/pack mapping",IF(L48&lt;&gt;"VALID CONTROL/CLAIM","BLOCK — control/claim mapping",IF(M48="Confirmed supports requirement","REVIEWED SUPPORT",IF(M48="Rejected","REJECTED SUPPORT",IF(M48="Needs clarification","UNRESOLVED SUPPORT","UNREVIEWED SUPPORT")))))))</f>
        <v/>
      </c>
      <c r="O48" s="131" t="n"/>
      <c r="P48" s="131" t="n"/>
      <c r="Q48" s="131" t="n"/>
      <c r="R48" s="131" t="n"/>
      <c r="S48" s="136">
        <f>IF(OR(C48="",E48="",G48=""),"",C48&amp;"|"&amp;E48&amp;"|"&amp;G48)</f>
        <v/>
      </c>
    </row>
    <row r="49">
      <c r="A49" s="54" t="inlineStr">
        <is>
          <t>EVL-00045</t>
        </is>
      </c>
      <c r="B49" s="131" t="n"/>
      <c r="C49" s="131" t="n"/>
      <c r="D49" s="54">
        <f>IF(C49="","",IFERROR(VLOOKUP(C49,'04_SCOPE_CLASSIFICATION'!$A$5:$B$35,2,FALSE),"UNKNOWN OBJECT"))</f>
        <v/>
      </c>
      <c r="E49" s="131" t="n"/>
      <c r="F49" s="54">
        <f>IF(E49="","",IFERROR(VLOOKUP(E49,'01_MANIFEST_LIBRARY'!$A$17:$B$35,2,FALSE),"UNKNOWN PACK"))</f>
        <v/>
      </c>
      <c r="G49" s="131" t="n"/>
      <c r="H49" s="131" t="n"/>
      <c r="I49" s="131" t="n"/>
      <c r="J49" s="136">
        <f>IF(B49="","",IF('02_SYSTEM_PROFILE'!B44="Operations-Connected",IF(COUNTIFS('07_EVIDENCE_VAULT'!$A:$A,B49,'07_EVIDENCE_VAULT'!$K:$K,"Current",'07_EVIDENCE_VAULT'!$T:$T,"Imported*",'07_EVIDENCE_VAULT'!$U:$U,"Reconciled")-COUNTIFS('07_EVIDENCE_VAULT'!$A:$A,B49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unreconciled"),IF(COUNTIFS('07_EVIDENCE_VAULT'!$A:$A,B49,'07_EVIDENCE_VAULT'!$K:$K,"Current")-COUNTIFS('07_EVIDENCE_VAULT'!$A:$A,B49,'07_EVIDENCE_VAULT'!$K:$K,"Current",'07_EVIDENCE_VAULT'!$I:$I,"&lt;"&amp;TODAY(),'07_EVIDENCE_VAULT'!$I:$I,"&lt;&gt;")&gt;0,"Current evidence","Missing / stale / unknown")))</f>
        <v/>
      </c>
      <c r="K49" s="136">
        <f>IF(B49="","",IF(D49="UNKNOWN OBJECT","BLOCK — unknown object",IF(D49="","BLOCK — object not configured",IF(F49="UNKNOWN PACK","BLOCK — unknown pack",IF(IFERROR(VLOOKUP(E49,'01_MANIFEST_LIBRARY'!$A$17:$D$35,4,FALSE),"")&lt;&gt;"Active","BLOCK — pack not active","VALID OBJECT/PACK")))))</f>
        <v/>
      </c>
      <c r="L49" s="136">
        <f>IF(B49="","",IF(G49="","BLOCK — Control / Claim ID required",IF(COUNTIFS('06_CONTROL_PACK_REGISTER'!$B$26:$B$225,C49,'06_CONTROL_PACK_REGISTER'!$C$26:$C$225,E49,'06_CONTROL_PACK_REGISTER'!$D$26:$D$225,G49)&gt;0,"VALID CONTROL/CLAIM","BLOCK — control/claim not registered for object + pack")))</f>
        <v/>
      </c>
      <c r="M49" s="131" t="n"/>
      <c r="N49" s="136">
        <f>IF(B49="","",IF(LEFT(J49,7)&lt;&gt;"Current","BLOCK — evidence currency",IF(K49&lt;&gt;"VALID OBJECT/PACK","BLOCK — object/pack mapping",IF(L49&lt;&gt;"VALID CONTROL/CLAIM","BLOCK — control/claim mapping",IF(M49="Confirmed supports requirement","REVIEWED SUPPORT",IF(M49="Rejected","REJECTED SUPPORT",IF(M49="Needs clarification","UNRESOLVED SUPPORT","UNREVIEWED SUPPORT")))))))</f>
        <v/>
      </c>
      <c r="O49" s="131" t="n"/>
      <c r="P49" s="131" t="n"/>
      <c r="Q49" s="131" t="n"/>
      <c r="R49" s="131" t="n"/>
      <c r="S49" s="136">
        <f>IF(OR(C49="",E49="",G49=""),"",C49&amp;"|"&amp;E49&amp;"|"&amp;G49)</f>
        <v/>
      </c>
    </row>
    <row r="50">
      <c r="A50" s="54" t="inlineStr">
        <is>
          <t>EVL-00046</t>
        </is>
      </c>
      <c r="B50" s="131" t="n"/>
      <c r="C50" s="131" t="n"/>
      <c r="D50" s="54">
        <f>IF(C50="","",IFERROR(VLOOKUP(C50,'04_SCOPE_CLASSIFICATION'!$A$5:$B$35,2,FALSE),"UNKNOWN OBJECT"))</f>
        <v/>
      </c>
      <c r="E50" s="131" t="n"/>
      <c r="F50" s="54">
        <f>IF(E50="","",IFERROR(VLOOKUP(E50,'01_MANIFEST_LIBRARY'!$A$17:$B$35,2,FALSE),"UNKNOWN PACK"))</f>
        <v/>
      </c>
      <c r="G50" s="131" t="n"/>
      <c r="H50" s="131" t="n"/>
      <c r="I50" s="131" t="n"/>
      <c r="J50" s="136">
        <f>IF(B50="","",IF('02_SYSTEM_PROFILE'!B44="Operations-Connected",IF(COUNTIFS('07_EVIDENCE_VAULT'!$A:$A,B50,'07_EVIDENCE_VAULT'!$K:$K,"Current",'07_EVIDENCE_VAULT'!$T:$T,"Imported*",'07_EVIDENCE_VAULT'!$U:$U,"Reconciled")-COUNTIFS('07_EVIDENCE_VAULT'!$A:$A,B50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unreconciled"),IF(COUNTIFS('07_EVIDENCE_VAULT'!$A:$A,B50,'07_EVIDENCE_VAULT'!$K:$K,"Current")-COUNTIFS('07_EVIDENCE_VAULT'!$A:$A,B50,'07_EVIDENCE_VAULT'!$K:$K,"Current",'07_EVIDENCE_VAULT'!$I:$I,"&lt;"&amp;TODAY(),'07_EVIDENCE_VAULT'!$I:$I,"&lt;&gt;")&gt;0,"Current evidence","Missing / stale / unknown")))</f>
        <v/>
      </c>
      <c r="K50" s="136">
        <f>IF(B50="","",IF(D50="UNKNOWN OBJECT","BLOCK — unknown object",IF(D50="","BLOCK — object not configured",IF(F50="UNKNOWN PACK","BLOCK — unknown pack",IF(IFERROR(VLOOKUP(E50,'01_MANIFEST_LIBRARY'!$A$17:$D$35,4,FALSE),"")&lt;&gt;"Active","BLOCK — pack not active","VALID OBJECT/PACK")))))</f>
        <v/>
      </c>
      <c r="L50" s="136">
        <f>IF(B50="","",IF(G50="","BLOCK — Control / Claim ID required",IF(COUNTIFS('06_CONTROL_PACK_REGISTER'!$B$26:$B$225,C50,'06_CONTROL_PACK_REGISTER'!$C$26:$C$225,E50,'06_CONTROL_PACK_REGISTER'!$D$26:$D$225,G50)&gt;0,"VALID CONTROL/CLAIM","BLOCK — control/claim not registered for object + pack")))</f>
        <v/>
      </c>
      <c r="M50" s="131" t="n"/>
      <c r="N50" s="136">
        <f>IF(B50="","",IF(LEFT(J50,7)&lt;&gt;"Current","BLOCK — evidence currency",IF(K50&lt;&gt;"VALID OBJECT/PACK","BLOCK — object/pack mapping",IF(L50&lt;&gt;"VALID CONTROL/CLAIM","BLOCK — control/claim mapping",IF(M50="Confirmed supports requirement","REVIEWED SUPPORT",IF(M50="Rejected","REJECTED SUPPORT",IF(M50="Needs clarification","UNRESOLVED SUPPORT","UNREVIEWED SUPPORT")))))))</f>
        <v/>
      </c>
      <c r="O50" s="131" t="n"/>
      <c r="P50" s="131" t="n"/>
      <c r="Q50" s="131" t="n"/>
      <c r="R50" s="131" t="n"/>
      <c r="S50" s="136">
        <f>IF(OR(C50="",E50="",G50=""),"",C50&amp;"|"&amp;E50&amp;"|"&amp;G50)</f>
        <v/>
      </c>
    </row>
    <row r="51">
      <c r="A51" s="54" t="inlineStr">
        <is>
          <t>EVL-00047</t>
        </is>
      </c>
      <c r="B51" s="131" t="n"/>
      <c r="C51" s="131" t="n"/>
      <c r="D51" s="54">
        <f>IF(C51="","",IFERROR(VLOOKUP(C51,'04_SCOPE_CLASSIFICATION'!$A$5:$B$35,2,FALSE),"UNKNOWN OBJECT"))</f>
        <v/>
      </c>
      <c r="E51" s="131" t="n"/>
      <c r="F51" s="54">
        <f>IF(E51="","",IFERROR(VLOOKUP(E51,'01_MANIFEST_LIBRARY'!$A$17:$B$35,2,FALSE),"UNKNOWN PACK"))</f>
        <v/>
      </c>
      <c r="G51" s="131" t="n"/>
      <c r="H51" s="131" t="n"/>
      <c r="I51" s="131" t="n"/>
      <c r="J51" s="136">
        <f>IF(B51="","",IF('02_SYSTEM_PROFILE'!B44="Operations-Connected",IF(COUNTIFS('07_EVIDENCE_VAULT'!$A:$A,B51,'07_EVIDENCE_VAULT'!$K:$K,"Current",'07_EVIDENCE_VAULT'!$T:$T,"Imported*",'07_EVIDENCE_VAULT'!$U:$U,"Reconciled")-COUNTIFS('07_EVIDENCE_VAULT'!$A:$A,B51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unreconciled"),IF(COUNTIFS('07_EVIDENCE_VAULT'!$A:$A,B51,'07_EVIDENCE_VAULT'!$K:$K,"Current")-COUNTIFS('07_EVIDENCE_VAULT'!$A:$A,B51,'07_EVIDENCE_VAULT'!$K:$K,"Current",'07_EVIDENCE_VAULT'!$I:$I,"&lt;"&amp;TODAY(),'07_EVIDENCE_VAULT'!$I:$I,"&lt;&gt;")&gt;0,"Current evidence","Missing / stale / unknown")))</f>
        <v/>
      </c>
      <c r="K51" s="136">
        <f>IF(B51="","",IF(D51="UNKNOWN OBJECT","BLOCK — unknown object",IF(D51="","BLOCK — object not configured",IF(F51="UNKNOWN PACK","BLOCK — unknown pack",IF(IFERROR(VLOOKUP(E51,'01_MANIFEST_LIBRARY'!$A$17:$D$35,4,FALSE),"")&lt;&gt;"Active","BLOCK — pack not active","VALID OBJECT/PACK")))))</f>
        <v/>
      </c>
      <c r="L51" s="136">
        <f>IF(B51="","",IF(G51="","BLOCK — Control / Claim ID required",IF(COUNTIFS('06_CONTROL_PACK_REGISTER'!$B$26:$B$225,C51,'06_CONTROL_PACK_REGISTER'!$C$26:$C$225,E51,'06_CONTROL_PACK_REGISTER'!$D$26:$D$225,G51)&gt;0,"VALID CONTROL/CLAIM","BLOCK — control/claim not registered for object + pack")))</f>
        <v/>
      </c>
      <c r="M51" s="131" t="n"/>
      <c r="N51" s="136">
        <f>IF(B51="","",IF(LEFT(J51,7)&lt;&gt;"Current","BLOCK — evidence currency",IF(K51&lt;&gt;"VALID OBJECT/PACK","BLOCK — object/pack mapping",IF(L51&lt;&gt;"VALID CONTROL/CLAIM","BLOCK — control/claim mapping",IF(M51="Confirmed supports requirement","REVIEWED SUPPORT",IF(M51="Rejected","REJECTED SUPPORT",IF(M51="Needs clarification","UNRESOLVED SUPPORT","UNREVIEWED SUPPORT")))))))</f>
        <v/>
      </c>
      <c r="O51" s="131" t="n"/>
      <c r="P51" s="131" t="n"/>
      <c r="Q51" s="131" t="n"/>
      <c r="R51" s="131" t="n"/>
      <c r="S51" s="136">
        <f>IF(OR(C51="",E51="",G51=""),"",C51&amp;"|"&amp;E51&amp;"|"&amp;G51)</f>
        <v/>
      </c>
    </row>
    <row r="52">
      <c r="A52" s="54" t="inlineStr">
        <is>
          <t>EVL-00048</t>
        </is>
      </c>
      <c r="B52" s="131" t="n"/>
      <c r="C52" s="131" t="n"/>
      <c r="D52" s="54">
        <f>IF(C52="","",IFERROR(VLOOKUP(C52,'04_SCOPE_CLASSIFICATION'!$A$5:$B$35,2,FALSE),"UNKNOWN OBJECT"))</f>
        <v/>
      </c>
      <c r="E52" s="131" t="n"/>
      <c r="F52" s="54">
        <f>IF(E52="","",IFERROR(VLOOKUP(E52,'01_MANIFEST_LIBRARY'!$A$17:$B$35,2,FALSE),"UNKNOWN PACK"))</f>
        <v/>
      </c>
      <c r="G52" s="131" t="n"/>
      <c r="H52" s="131" t="n"/>
      <c r="I52" s="131" t="n"/>
      <c r="J52" s="136">
        <f>IF(B52="","",IF('02_SYSTEM_PROFILE'!B44="Operations-Connected",IF(COUNTIFS('07_EVIDENCE_VAULT'!$A:$A,B52,'07_EVIDENCE_VAULT'!$K:$K,"Current",'07_EVIDENCE_VAULT'!$T:$T,"Imported*",'07_EVIDENCE_VAULT'!$U:$U,"Reconciled")-COUNTIFS('07_EVIDENCE_VAULT'!$A:$A,B52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unreconciled"),IF(COUNTIFS('07_EVIDENCE_VAULT'!$A:$A,B52,'07_EVIDENCE_VAULT'!$K:$K,"Current")-COUNTIFS('07_EVIDENCE_VAULT'!$A:$A,B52,'07_EVIDENCE_VAULT'!$K:$K,"Current",'07_EVIDENCE_VAULT'!$I:$I,"&lt;"&amp;TODAY(),'07_EVIDENCE_VAULT'!$I:$I,"&lt;&gt;")&gt;0,"Current evidence","Missing / stale / unknown")))</f>
        <v/>
      </c>
      <c r="K52" s="136">
        <f>IF(B52="","",IF(D52="UNKNOWN OBJECT","BLOCK — unknown object",IF(D52="","BLOCK — object not configured",IF(F52="UNKNOWN PACK","BLOCK — unknown pack",IF(IFERROR(VLOOKUP(E52,'01_MANIFEST_LIBRARY'!$A$17:$D$35,4,FALSE),"")&lt;&gt;"Active","BLOCK — pack not active","VALID OBJECT/PACK")))))</f>
        <v/>
      </c>
      <c r="L52" s="136">
        <f>IF(B52="","",IF(G52="","BLOCK — Control / Claim ID required",IF(COUNTIFS('06_CONTROL_PACK_REGISTER'!$B$26:$B$225,C52,'06_CONTROL_PACK_REGISTER'!$C$26:$C$225,E52,'06_CONTROL_PACK_REGISTER'!$D$26:$D$225,G52)&gt;0,"VALID CONTROL/CLAIM","BLOCK — control/claim not registered for object + pack")))</f>
        <v/>
      </c>
      <c r="M52" s="131" t="n"/>
      <c r="N52" s="136">
        <f>IF(B52="","",IF(LEFT(J52,7)&lt;&gt;"Current","BLOCK — evidence currency",IF(K52&lt;&gt;"VALID OBJECT/PACK","BLOCK — object/pack mapping",IF(L52&lt;&gt;"VALID CONTROL/CLAIM","BLOCK — control/claim mapping",IF(M52="Confirmed supports requirement","REVIEWED SUPPORT",IF(M52="Rejected","REJECTED SUPPORT",IF(M52="Needs clarification","UNRESOLVED SUPPORT","UNREVIEWED SUPPORT")))))))</f>
        <v/>
      </c>
      <c r="O52" s="131" t="n"/>
      <c r="P52" s="131" t="n"/>
      <c r="Q52" s="131" t="n"/>
      <c r="R52" s="131" t="n"/>
      <c r="S52" s="136">
        <f>IF(OR(C52="",E52="",G52=""),"",C52&amp;"|"&amp;E52&amp;"|"&amp;G52)</f>
        <v/>
      </c>
    </row>
    <row r="53">
      <c r="A53" s="54" t="inlineStr">
        <is>
          <t>EVL-00049</t>
        </is>
      </c>
      <c r="B53" s="131" t="n"/>
      <c r="C53" s="131" t="n"/>
      <c r="D53" s="54">
        <f>IF(C53="","",IFERROR(VLOOKUP(C53,'04_SCOPE_CLASSIFICATION'!$A$5:$B$35,2,FALSE),"UNKNOWN OBJECT"))</f>
        <v/>
      </c>
      <c r="E53" s="131" t="n"/>
      <c r="F53" s="54">
        <f>IF(E53="","",IFERROR(VLOOKUP(E53,'01_MANIFEST_LIBRARY'!$A$17:$B$35,2,FALSE),"UNKNOWN PACK"))</f>
        <v/>
      </c>
      <c r="G53" s="131" t="n"/>
      <c r="H53" s="131" t="n"/>
      <c r="I53" s="131" t="n"/>
      <c r="J53" s="136">
        <f>IF(B53="","",IF('02_SYSTEM_PROFILE'!B44="Operations-Connected",IF(COUNTIFS('07_EVIDENCE_VAULT'!$A:$A,B53,'07_EVIDENCE_VAULT'!$K:$K,"Current",'07_EVIDENCE_VAULT'!$T:$T,"Imported*",'07_EVIDENCE_VAULT'!$U:$U,"Reconciled")-COUNTIFS('07_EVIDENCE_VAULT'!$A:$A,B53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unreconciled"),IF(COUNTIFS('07_EVIDENCE_VAULT'!$A:$A,B53,'07_EVIDENCE_VAULT'!$K:$K,"Current")-COUNTIFS('07_EVIDENCE_VAULT'!$A:$A,B53,'07_EVIDENCE_VAULT'!$K:$K,"Current",'07_EVIDENCE_VAULT'!$I:$I,"&lt;"&amp;TODAY(),'07_EVIDENCE_VAULT'!$I:$I,"&lt;&gt;")&gt;0,"Current evidence","Missing / stale / unknown")))</f>
        <v/>
      </c>
      <c r="K53" s="136">
        <f>IF(B53="","",IF(D53="UNKNOWN OBJECT","BLOCK — unknown object",IF(D53="","BLOCK — object not configured",IF(F53="UNKNOWN PACK","BLOCK — unknown pack",IF(IFERROR(VLOOKUP(E53,'01_MANIFEST_LIBRARY'!$A$17:$D$35,4,FALSE),"")&lt;&gt;"Active","BLOCK — pack not active","VALID OBJECT/PACK")))))</f>
        <v/>
      </c>
      <c r="L53" s="136">
        <f>IF(B53="","",IF(G53="","BLOCK — Control / Claim ID required",IF(COUNTIFS('06_CONTROL_PACK_REGISTER'!$B$26:$B$225,C53,'06_CONTROL_PACK_REGISTER'!$C$26:$C$225,E53,'06_CONTROL_PACK_REGISTER'!$D$26:$D$225,G53)&gt;0,"VALID CONTROL/CLAIM","BLOCK — control/claim not registered for object + pack")))</f>
        <v/>
      </c>
      <c r="M53" s="131" t="n"/>
      <c r="N53" s="136">
        <f>IF(B53="","",IF(LEFT(J53,7)&lt;&gt;"Current","BLOCK — evidence currency",IF(K53&lt;&gt;"VALID OBJECT/PACK","BLOCK — object/pack mapping",IF(L53&lt;&gt;"VALID CONTROL/CLAIM","BLOCK — control/claim mapping",IF(M53="Confirmed supports requirement","REVIEWED SUPPORT",IF(M53="Rejected","REJECTED SUPPORT",IF(M53="Needs clarification","UNRESOLVED SUPPORT","UNREVIEWED SUPPORT")))))))</f>
        <v/>
      </c>
      <c r="O53" s="131" t="n"/>
      <c r="P53" s="131" t="n"/>
      <c r="Q53" s="131" t="n"/>
      <c r="R53" s="131" t="n"/>
      <c r="S53" s="136">
        <f>IF(OR(C53="",E53="",G53=""),"",C53&amp;"|"&amp;E53&amp;"|"&amp;G53)</f>
        <v/>
      </c>
    </row>
    <row r="54">
      <c r="A54" s="54" t="inlineStr">
        <is>
          <t>EVL-00050</t>
        </is>
      </c>
      <c r="B54" s="131" t="n"/>
      <c r="C54" s="131" t="n"/>
      <c r="D54" s="54">
        <f>IF(C54="","",IFERROR(VLOOKUP(C54,'04_SCOPE_CLASSIFICATION'!$A$5:$B$35,2,FALSE),"UNKNOWN OBJECT"))</f>
        <v/>
      </c>
      <c r="E54" s="131" t="n"/>
      <c r="F54" s="54">
        <f>IF(E54="","",IFERROR(VLOOKUP(E54,'01_MANIFEST_LIBRARY'!$A$17:$B$35,2,FALSE),"UNKNOWN PACK"))</f>
        <v/>
      </c>
      <c r="G54" s="131" t="n"/>
      <c r="H54" s="131" t="n"/>
      <c r="I54" s="131" t="n"/>
      <c r="J54" s="136">
        <f>IF(B54="","",IF('02_SYSTEM_PROFILE'!B44="Operations-Connected",IF(COUNTIFS('07_EVIDENCE_VAULT'!$A:$A,B54,'07_EVIDENCE_VAULT'!$K:$K,"Current",'07_EVIDENCE_VAULT'!$T:$T,"Imported*",'07_EVIDENCE_VAULT'!$U:$U,"Reconciled")-COUNTIFS('07_EVIDENCE_VAULT'!$A:$A,B54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unreconciled"),IF(COUNTIFS('07_EVIDENCE_VAULT'!$A:$A,B54,'07_EVIDENCE_VAULT'!$K:$K,"Current")-COUNTIFS('07_EVIDENCE_VAULT'!$A:$A,B54,'07_EVIDENCE_VAULT'!$K:$K,"Current",'07_EVIDENCE_VAULT'!$I:$I,"&lt;"&amp;TODAY(),'07_EVIDENCE_VAULT'!$I:$I,"&lt;&gt;")&gt;0,"Current evidence","Missing / stale / unknown")))</f>
        <v/>
      </c>
      <c r="K54" s="136">
        <f>IF(B54="","",IF(D54="UNKNOWN OBJECT","BLOCK — unknown object",IF(D54="","BLOCK — object not configured",IF(F54="UNKNOWN PACK","BLOCK — unknown pack",IF(IFERROR(VLOOKUP(E54,'01_MANIFEST_LIBRARY'!$A$17:$D$35,4,FALSE),"")&lt;&gt;"Active","BLOCK — pack not active","VALID OBJECT/PACK")))))</f>
        <v/>
      </c>
      <c r="L54" s="136">
        <f>IF(B54="","",IF(G54="","BLOCK — Control / Claim ID required",IF(COUNTIFS('06_CONTROL_PACK_REGISTER'!$B$26:$B$225,C54,'06_CONTROL_PACK_REGISTER'!$C$26:$C$225,E54,'06_CONTROL_PACK_REGISTER'!$D$26:$D$225,G54)&gt;0,"VALID CONTROL/CLAIM","BLOCK — control/claim not registered for object + pack")))</f>
        <v/>
      </c>
      <c r="M54" s="131" t="n"/>
      <c r="N54" s="136">
        <f>IF(B54="","",IF(LEFT(J54,7)&lt;&gt;"Current","BLOCK — evidence currency",IF(K54&lt;&gt;"VALID OBJECT/PACK","BLOCK — object/pack mapping",IF(L54&lt;&gt;"VALID CONTROL/CLAIM","BLOCK — control/claim mapping",IF(M54="Confirmed supports requirement","REVIEWED SUPPORT",IF(M54="Rejected","REJECTED SUPPORT",IF(M54="Needs clarification","UNRESOLVED SUPPORT","UNREVIEWED SUPPORT")))))))</f>
        <v/>
      </c>
      <c r="O54" s="131" t="n"/>
      <c r="P54" s="131" t="n"/>
      <c r="Q54" s="131" t="n"/>
      <c r="R54" s="131" t="n"/>
      <c r="S54" s="136">
        <f>IF(OR(C54="",E54="",G54=""),"",C54&amp;"|"&amp;E54&amp;"|"&amp;G54)</f>
        <v/>
      </c>
    </row>
    <row r="55">
      <c r="A55" s="54" t="inlineStr">
        <is>
          <t>EVL-00051</t>
        </is>
      </c>
      <c r="B55" s="131" t="n"/>
      <c r="C55" s="131" t="n"/>
      <c r="D55" s="54">
        <f>IF(C55="","",IFERROR(VLOOKUP(C55,'04_SCOPE_CLASSIFICATION'!$A$5:$B$35,2,FALSE),"UNKNOWN OBJECT"))</f>
        <v/>
      </c>
      <c r="E55" s="131" t="n"/>
      <c r="F55" s="54">
        <f>IF(E55="","",IFERROR(VLOOKUP(E55,'01_MANIFEST_LIBRARY'!$A$17:$B$35,2,FALSE),"UNKNOWN PACK"))</f>
        <v/>
      </c>
      <c r="G55" s="131" t="n"/>
      <c r="H55" s="131" t="n"/>
      <c r="I55" s="131" t="n"/>
      <c r="J55" s="136">
        <f>IF(B55="","",IF('02_SYSTEM_PROFILE'!B44="Operations-Connected",IF(COUNTIFS('07_EVIDENCE_VAULT'!$A:$A,B55,'07_EVIDENCE_VAULT'!$K:$K,"Current",'07_EVIDENCE_VAULT'!$T:$T,"Imported*",'07_EVIDENCE_VAULT'!$U:$U,"Reconciled")-COUNTIFS('07_EVIDENCE_VAULT'!$A:$A,B55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unreconciled"),IF(COUNTIFS('07_EVIDENCE_VAULT'!$A:$A,B55,'07_EVIDENCE_VAULT'!$K:$K,"Current")-COUNTIFS('07_EVIDENCE_VAULT'!$A:$A,B55,'07_EVIDENCE_VAULT'!$K:$K,"Current",'07_EVIDENCE_VAULT'!$I:$I,"&lt;"&amp;TODAY(),'07_EVIDENCE_VAULT'!$I:$I,"&lt;&gt;")&gt;0,"Current evidence","Missing / stale / unknown")))</f>
        <v/>
      </c>
      <c r="K55" s="136">
        <f>IF(B55="","",IF(D55="UNKNOWN OBJECT","BLOCK — unknown object",IF(D55="","BLOCK — object not configured",IF(F55="UNKNOWN PACK","BLOCK — unknown pack",IF(IFERROR(VLOOKUP(E55,'01_MANIFEST_LIBRARY'!$A$17:$D$35,4,FALSE),"")&lt;&gt;"Active","BLOCK — pack not active","VALID OBJECT/PACK")))))</f>
        <v/>
      </c>
      <c r="L55" s="136">
        <f>IF(B55="","",IF(G55="","BLOCK — Control / Claim ID required",IF(COUNTIFS('06_CONTROL_PACK_REGISTER'!$B$26:$B$225,C55,'06_CONTROL_PACK_REGISTER'!$C$26:$C$225,E55,'06_CONTROL_PACK_REGISTER'!$D$26:$D$225,G55)&gt;0,"VALID CONTROL/CLAIM","BLOCK — control/claim not registered for object + pack")))</f>
        <v/>
      </c>
      <c r="M55" s="131" t="n"/>
      <c r="N55" s="136">
        <f>IF(B55="","",IF(LEFT(J55,7)&lt;&gt;"Current","BLOCK — evidence currency",IF(K55&lt;&gt;"VALID OBJECT/PACK","BLOCK — object/pack mapping",IF(L55&lt;&gt;"VALID CONTROL/CLAIM","BLOCK — control/claim mapping",IF(M55="Confirmed supports requirement","REVIEWED SUPPORT",IF(M55="Rejected","REJECTED SUPPORT",IF(M55="Needs clarification","UNRESOLVED SUPPORT","UNREVIEWED SUPPORT")))))))</f>
        <v/>
      </c>
      <c r="O55" s="131" t="n"/>
      <c r="P55" s="131" t="n"/>
      <c r="Q55" s="131" t="n"/>
      <c r="R55" s="131" t="n"/>
      <c r="S55" s="136">
        <f>IF(OR(C55="",E55="",G55=""),"",C55&amp;"|"&amp;E55&amp;"|"&amp;G55)</f>
        <v/>
      </c>
    </row>
    <row r="56">
      <c r="A56" s="54" t="inlineStr">
        <is>
          <t>EVL-00052</t>
        </is>
      </c>
      <c r="B56" s="131" t="n"/>
      <c r="C56" s="131" t="n"/>
      <c r="D56" s="54">
        <f>IF(C56="","",IFERROR(VLOOKUP(C56,'04_SCOPE_CLASSIFICATION'!$A$5:$B$35,2,FALSE),"UNKNOWN OBJECT"))</f>
        <v/>
      </c>
      <c r="E56" s="131" t="n"/>
      <c r="F56" s="54">
        <f>IF(E56="","",IFERROR(VLOOKUP(E56,'01_MANIFEST_LIBRARY'!$A$17:$B$35,2,FALSE),"UNKNOWN PACK"))</f>
        <v/>
      </c>
      <c r="G56" s="131" t="n"/>
      <c r="H56" s="131" t="n"/>
      <c r="I56" s="131" t="n"/>
      <c r="J56" s="136">
        <f>IF(B56="","",IF('02_SYSTEM_PROFILE'!B44="Operations-Connected",IF(COUNTIFS('07_EVIDENCE_VAULT'!$A:$A,B56,'07_EVIDENCE_VAULT'!$K:$K,"Current",'07_EVIDENCE_VAULT'!$T:$T,"Imported*",'07_EVIDENCE_VAULT'!$U:$U,"Reconciled")-COUNTIFS('07_EVIDENCE_VAULT'!$A:$A,B56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unreconciled"),IF(COUNTIFS('07_EVIDENCE_VAULT'!$A:$A,B56,'07_EVIDENCE_VAULT'!$K:$K,"Current")-COUNTIFS('07_EVIDENCE_VAULT'!$A:$A,B56,'07_EVIDENCE_VAULT'!$K:$K,"Current",'07_EVIDENCE_VAULT'!$I:$I,"&lt;"&amp;TODAY(),'07_EVIDENCE_VAULT'!$I:$I,"&lt;&gt;")&gt;0,"Current evidence","Missing / stale / unknown")))</f>
        <v/>
      </c>
      <c r="K56" s="136">
        <f>IF(B56="","",IF(D56="UNKNOWN OBJECT","BLOCK — unknown object",IF(D56="","BLOCK — object not configured",IF(F56="UNKNOWN PACK","BLOCK — unknown pack",IF(IFERROR(VLOOKUP(E56,'01_MANIFEST_LIBRARY'!$A$17:$D$35,4,FALSE),"")&lt;&gt;"Active","BLOCK — pack not active","VALID OBJECT/PACK")))))</f>
        <v/>
      </c>
      <c r="L56" s="136">
        <f>IF(B56="","",IF(G56="","BLOCK — Control / Claim ID required",IF(COUNTIFS('06_CONTROL_PACK_REGISTER'!$B$26:$B$225,C56,'06_CONTROL_PACK_REGISTER'!$C$26:$C$225,E56,'06_CONTROL_PACK_REGISTER'!$D$26:$D$225,G56)&gt;0,"VALID CONTROL/CLAIM","BLOCK — control/claim not registered for object + pack")))</f>
        <v/>
      </c>
      <c r="M56" s="131" t="n"/>
      <c r="N56" s="136">
        <f>IF(B56="","",IF(LEFT(J56,7)&lt;&gt;"Current","BLOCK — evidence currency",IF(K56&lt;&gt;"VALID OBJECT/PACK","BLOCK — object/pack mapping",IF(L56&lt;&gt;"VALID CONTROL/CLAIM","BLOCK — control/claim mapping",IF(M56="Confirmed supports requirement","REVIEWED SUPPORT",IF(M56="Rejected","REJECTED SUPPORT",IF(M56="Needs clarification","UNRESOLVED SUPPORT","UNREVIEWED SUPPORT")))))))</f>
        <v/>
      </c>
      <c r="O56" s="131" t="n"/>
      <c r="P56" s="131" t="n"/>
      <c r="Q56" s="131" t="n"/>
      <c r="R56" s="131" t="n"/>
      <c r="S56" s="136">
        <f>IF(OR(C56="",E56="",G56=""),"",C56&amp;"|"&amp;E56&amp;"|"&amp;G56)</f>
        <v/>
      </c>
    </row>
    <row r="57">
      <c r="A57" s="54" t="inlineStr">
        <is>
          <t>EVL-00053</t>
        </is>
      </c>
      <c r="B57" s="131" t="n"/>
      <c r="C57" s="131" t="n"/>
      <c r="D57" s="54">
        <f>IF(C57="","",IFERROR(VLOOKUP(C57,'04_SCOPE_CLASSIFICATION'!$A$5:$B$35,2,FALSE),"UNKNOWN OBJECT"))</f>
        <v/>
      </c>
      <c r="E57" s="131" t="n"/>
      <c r="F57" s="54">
        <f>IF(E57="","",IFERROR(VLOOKUP(E57,'01_MANIFEST_LIBRARY'!$A$17:$B$35,2,FALSE),"UNKNOWN PACK"))</f>
        <v/>
      </c>
      <c r="G57" s="131" t="n"/>
      <c r="H57" s="131" t="n"/>
      <c r="I57" s="131" t="n"/>
      <c r="J57" s="136">
        <f>IF(B57="","",IF('02_SYSTEM_PROFILE'!B44="Operations-Connected",IF(COUNTIFS('07_EVIDENCE_VAULT'!$A:$A,B57,'07_EVIDENCE_VAULT'!$K:$K,"Current",'07_EVIDENCE_VAULT'!$T:$T,"Imported*",'07_EVIDENCE_VAULT'!$U:$U,"Reconciled")-COUNTIFS('07_EVIDENCE_VAULT'!$A:$A,B57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unreconciled"),IF(COUNTIFS('07_EVIDENCE_VAULT'!$A:$A,B57,'07_EVIDENCE_VAULT'!$K:$K,"Current")-COUNTIFS('07_EVIDENCE_VAULT'!$A:$A,B57,'07_EVIDENCE_VAULT'!$K:$K,"Current",'07_EVIDENCE_VAULT'!$I:$I,"&lt;"&amp;TODAY(),'07_EVIDENCE_VAULT'!$I:$I,"&lt;&gt;")&gt;0,"Current evidence","Missing / stale / unknown")))</f>
        <v/>
      </c>
      <c r="K57" s="136">
        <f>IF(B57="","",IF(D57="UNKNOWN OBJECT","BLOCK — unknown object",IF(D57="","BLOCK — object not configured",IF(F57="UNKNOWN PACK","BLOCK — unknown pack",IF(IFERROR(VLOOKUP(E57,'01_MANIFEST_LIBRARY'!$A$17:$D$35,4,FALSE),"")&lt;&gt;"Active","BLOCK — pack not active","VALID OBJECT/PACK")))))</f>
        <v/>
      </c>
      <c r="L57" s="136">
        <f>IF(B57="","",IF(G57="","BLOCK — Control / Claim ID required",IF(COUNTIFS('06_CONTROL_PACK_REGISTER'!$B$26:$B$225,C57,'06_CONTROL_PACK_REGISTER'!$C$26:$C$225,E57,'06_CONTROL_PACK_REGISTER'!$D$26:$D$225,G57)&gt;0,"VALID CONTROL/CLAIM","BLOCK — control/claim not registered for object + pack")))</f>
        <v/>
      </c>
      <c r="M57" s="131" t="n"/>
      <c r="N57" s="136">
        <f>IF(B57="","",IF(LEFT(J57,7)&lt;&gt;"Current","BLOCK — evidence currency",IF(K57&lt;&gt;"VALID OBJECT/PACK","BLOCK — object/pack mapping",IF(L57&lt;&gt;"VALID CONTROL/CLAIM","BLOCK — control/claim mapping",IF(M57="Confirmed supports requirement","REVIEWED SUPPORT",IF(M57="Rejected","REJECTED SUPPORT",IF(M57="Needs clarification","UNRESOLVED SUPPORT","UNREVIEWED SUPPORT")))))))</f>
        <v/>
      </c>
      <c r="O57" s="131" t="n"/>
      <c r="P57" s="131" t="n"/>
      <c r="Q57" s="131" t="n"/>
      <c r="R57" s="131" t="n"/>
      <c r="S57" s="136">
        <f>IF(OR(C57="",E57="",G57=""),"",C57&amp;"|"&amp;E57&amp;"|"&amp;G57)</f>
        <v/>
      </c>
    </row>
    <row r="58">
      <c r="A58" s="54" t="inlineStr">
        <is>
          <t>EVL-00054</t>
        </is>
      </c>
      <c r="B58" s="131" t="n"/>
      <c r="C58" s="131" t="n"/>
      <c r="D58" s="54">
        <f>IF(C58="","",IFERROR(VLOOKUP(C58,'04_SCOPE_CLASSIFICATION'!$A$5:$B$35,2,FALSE),"UNKNOWN OBJECT"))</f>
        <v/>
      </c>
      <c r="E58" s="131" t="n"/>
      <c r="F58" s="54">
        <f>IF(E58="","",IFERROR(VLOOKUP(E58,'01_MANIFEST_LIBRARY'!$A$17:$B$35,2,FALSE),"UNKNOWN PACK"))</f>
        <v/>
      </c>
      <c r="G58" s="131" t="n"/>
      <c r="H58" s="131" t="n"/>
      <c r="I58" s="131" t="n"/>
      <c r="J58" s="136">
        <f>IF(B58="","",IF('02_SYSTEM_PROFILE'!B44="Operations-Connected",IF(COUNTIFS('07_EVIDENCE_VAULT'!$A:$A,B58,'07_EVIDENCE_VAULT'!$K:$K,"Current",'07_EVIDENCE_VAULT'!$T:$T,"Imported*",'07_EVIDENCE_VAULT'!$U:$U,"Reconciled")-COUNTIFS('07_EVIDENCE_VAULT'!$A:$A,B58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unreconciled"),IF(COUNTIFS('07_EVIDENCE_VAULT'!$A:$A,B58,'07_EVIDENCE_VAULT'!$K:$K,"Current")-COUNTIFS('07_EVIDENCE_VAULT'!$A:$A,B58,'07_EVIDENCE_VAULT'!$K:$K,"Current",'07_EVIDENCE_VAULT'!$I:$I,"&lt;"&amp;TODAY(),'07_EVIDENCE_VAULT'!$I:$I,"&lt;&gt;")&gt;0,"Current evidence","Missing / stale / unknown")))</f>
        <v/>
      </c>
      <c r="K58" s="136">
        <f>IF(B58="","",IF(D58="UNKNOWN OBJECT","BLOCK — unknown object",IF(D58="","BLOCK — object not configured",IF(F58="UNKNOWN PACK","BLOCK — unknown pack",IF(IFERROR(VLOOKUP(E58,'01_MANIFEST_LIBRARY'!$A$17:$D$35,4,FALSE),"")&lt;&gt;"Active","BLOCK — pack not active","VALID OBJECT/PACK")))))</f>
        <v/>
      </c>
      <c r="L58" s="136">
        <f>IF(B58="","",IF(G58="","BLOCK — Control / Claim ID required",IF(COUNTIFS('06_CONTROL_PACK_REGISTER'!$B$26:$B$225,C58,'06_CONTROL_PACK_REGISTER'!$C$26:$C$225,E58,'06_CONTROL_PACK_REGISTER'!$D$26:$D$225,G58)&gt;0,"VALID CONTROL/CLAIM","BLOCK — control/claim not registered for object + pack")))</f>
        <v/>
      </c>
      <c r="M58" s="131" t="n"/>
      <c r="N58" s="136">
        <f>IF(B58="","",IF(LEFT(J58,7)&lt;&gt;"Current","BLOCK — evidence currency",IF(K58&lt;&gt;"VALID OBJECT/PACK","BLOCK — object/pack mapping",IF(L58&lt;&gt;"VALID CONTROL/CLAIM","BLOCK — control/claim mapping",IF(M58="Confirmed supports requirement","REVIEWED SUPPORT",IF(M58="Rejected","REJECTED SUPPORT",IF(M58="Needs clarification","UNRESOLVED SUPPORT","UNREVIEWED SUPPORT")))))))</f>
        <v/>
      </c>
      <c r="O58" s="131" t="n"/>
      <c r="P58" s="131" t="n"/>
      <c r="Q58" s="131" t="n"/>
      <c r="R58" s="131" t="n"/>
      <c r="S58" s="136">
        <f>IF(OR(C58="",E58="",G58=""),"",C58&amp;"|"&amp;E58&amp;"|"&amp;G58)</f>
        <v/>
      </c>
    </row>
    <row r="59">
      <c r="A59" s="54" t="inlineStr">
        <is>
          <t>EVL-00055</t>
        </is>
      </c>
      <c r="B59" s="131" t="n"/>
      <c r="C59" s="131" t="n"/>
      <c r="D59" s="54">
        <f>IF(C59="","",IFERROR(VLOOKUP(C59,'04_SCOPE_CLASSIFICATION'!$A$5:$B$35,2,FALSE),"UNKNOWN OBJECT"))</f>
        <v/>
      </c>
      <c r="E59" s="131" t="n"/>
      <c r="F59" s="54">
        <f>IF(E59="","",IFERROR(VLOOKUP(E59,'01_MANIFEST_LIBRARY'!$A$17:$B$35,2,FALSE),"UNKNOWN PACK"))</f>
        <v/>
      </c>
      <c r="G59" s="131" t="n"/>
      <c r="H59" s="131" t="n"/>
      <c r="I59" s="131" t="n"/>
      <c r="J59" s="136">
        <f>IF(B59="","",IF('02_SYSTEM_PROFILE'!B44="Operations-Connected",IF(COUNTIFS('07_EVIDENCE_VAULT'!$A:$A,B59,'07_EVIDENCE_VAULT'!$K:$K,"Current",'07_EVIDENCE_VAULT'!$T:$T,"Imported*",'07_EVIDENCE_VAULT'!$U:$U,"Reconciled")-COUNTIFS('07_EVIDENCE_VAULT'!$A:$A,B59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unreconciled"),IF(COUNTIFS('07_EVIDENCE_VAULT'!$A:$A,B59,'07_EVIDENCE_VAULT'!$K:$K,"Current")-COUNTIFS('07_EVIDENCE_VAULT'!$A:$A,B59,'07_EVIDENCE_VAULT'!$K:$K,"Current",'07_EVIDENCE_VAULT'!$I:$I,"&lt;"&amp;TODAY(),'07_EVIDENCE_VAULT'!$I:$I,"&lt;&gt;")&gt;0,"Current evidence","Missing / stale / unknown")))</f>
        <v/>
      </c>
      <c r="K59" s="136">
        <f>IF(B59="","",IF(D59="UNKNOWN OBJECT","BLOCK — unknown object",IF(D59="","BLOCK — object not configured",IF(F59="UNKNOWN PACK","BLOCK — unknown pack",IF(IFERROR(VLOOKUP(E59,'01_MANIFEST_LIBRARY'!$A$17:$D$35,4,FALSE),"")&lt;&gt;"Active","BLOCK — pack not active","VALID OBJECT/PACK")))))</f>
        <v/>
      </c>
      <c r="L59" s="136">
        <f>IF(B59="","",IF(G59="","BLOCK — Control / Claim ID required",IF(COUNTIFS('06_CONTROL_PACK_REGISTER'!$B$26:$B$225,C59,'06_CONTROL_PACK_REGISTER'!$C$26:$C$225,E59,'06_CONTROL_PACK_REGISTER'!$D$26:$D$225,G59)&gt;0,"VALID CONTROL/CLAIM","BLOCK — control/claim not registered for object + pack")))</f>
        <v/>
      </c>
      <c r="M59" s="131" t="n"/>
      <c r="N59" s="136">
        <f>IF(B59="","",IF(LEFT(J59,7)&lt;&gt;"Current","BLOCK — evidence currency",IF(K59&lt;&gt;"VALID OBJECT/PACK","BLOCK — object/pack mapping",IF(L59&lt;&gt;"VALID CONTROL/CLAIM","BLOCK — control/claim mapping",IF(M59="Confirmed supports requirement","REVIEWED SUPPORT",IF(M59="Rejected","REJECTED SUPPORT",IF(M59="Needs clarification","UNRESOLVED SUPPORT","UNREVIEWED SUPPORT")))))))</f>
        <v/>
      </c>
      <c r="O59" s="131" t="n"/>
      <c r="P59" s="131" t="n"/>
      <c r="Q59" s="131" t="n"/>
      <c r="R59" s="131" t="n"/>
      <c r="S59" s="136">
        <f>IF(OR(C59="",E59="",G59=""),"",C59&amp;"|"&amp;E59&amp;"|"&amp;G59)</f>
        <v/>
      </c>
    </row>
    <row r="60">
      <c r="A60" s="54" t="inlineStr">
        <is>
          <t>EVL-00056</t>
        </is>
      </c>
      <c r="B60" s="131" t="n"/>
      <c r="C60" s="131" t="n"/>
      <c r="D60" s="54">
        <f>IF(C60="","",IFERROR(VLOOKUP(C60,'04_SCOPE_CLASSIFICATION'!$A$5:$B$35,2,FALSE),"UNKNOWN OBJECT"))</f>
        <v/>
      </c>
      <c r="E60" s="131" t="n"/>
      <c r="F60" s="54">
        <f>IF(E60="","",IFERROR(VLOOKUP(E60,'01_MANIFEST_LIBRARY'!$A$17:$B$35,2,FALSE),"UNKNOWN PACK"))</f>
        <v/>
      </c>
      <c r="G60" s="131" t="n"/>
      <c r="H60" s="131" t="n"/>
      <c r="I60" s="131" t="n"/>
      <c r="J60" s="136">
        <f>IF(B60="","",IF('02_SYSTEM_PROFILE'!B44="Operations-Connected",IF(COUNTIFS('07_EVIDENCE_VAULT'!$A:$A,B60,'07_EVIDENCE_VAULT'!$K:$K,"Current",'07_EVIDENCE_VAULT'!$T:$T,"Imported*",'07_EVIDENCE_VAULT'!$U:$U,"Reconciled")-COUNTIFS('07_EVIDENCE_VAULT'!$A:$A,B60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unreconciled"),IF(COUNTIFS('07_EVIDENCE_VAULT'!$A:$A,B60,'07_EVIDENCE_VAULT'!$K:$K,"Current")-COUNTIFS('07_EVIDENCE_VAULT'!$A:$A,B60,'07_EVIDENCE_VAULT'!$K:$K,"Current",'07_EVIDENCE_VAULT'!$I:$I,"&lt;"&amp;TODAY(),'07_EVIDENCE_VAULT'!$I:$I,"&lt;&gt;")&gt;0,"Current evidence","Missing / stale / unknown")))</f>
        <v/>
      </c>
      <c r="K60" s="136">
        <f>IF(B60="","",IF(D60="UNKNOWN OBJECT","BLOCK — unknown object",IF(D60="","BLOCK — object not configured",IF(F60="UNKNOWN PACK","BLOCK — unknown pack",IF(IFERROR(VLOOKUP(E60,'01_MANIFEST_LIBRARY'!$A$17:$D$35,4,FALSE),"")&lt;&gt;"Active","BLOCK — pack not active","VALID OBJECT/PACK")))))</f>
        <v/>
      </c>
      <c r="L60" s="136">
        <f>IF(B60="","",IF(G60="","BLOCK — Control / Claim ID required",IF(COUNTIFS('06_CONTROL_PACK_REGISTER'!$B$26:$B$225,C60,'06_CONTROL_PACK_REGISTER'!$C$26:$C$225,E60,'06_CONTROL_PACK_REGISTER'!$D$26:$D$225,G60)&gt;0,"VALID CONTROL/CLAIM","BLOCK — control/claim not registered for object + pack")))</f>
        <v/>
      </c>
      <c r="M60" s="131" t="n"/>
      <c r="N60" s="136">
        <f>IF(B60="","",IF(LEFT(J60,7)&lt;&gt;"Current","BLOCK — evidence currency",IF(K60&lt;&gt;"VALID OBJECT/PACK","BLOCK — object/pack mapping",IF(L60&lt;&gt;"VALID CONTROL/CLAIM","BLOCK — control/claim mapping",IF(M60="Confirmed supports requirement","REVIEWED SUPPORT",IF(M60="Rejected","REJECTED SUPPORT",IF(M60="Needs clarification","UNRESOLVED SUPPORT","UNREVIEWED SUPPORT")))))))</f>
        <v/>
      </c>
      <c r="O60" s="131" t="n"/>
      <c r="P60" s="131" t="n"/>
      <c r="Q60" s="131" t="n"/>
      <c r="R60" s="131" t="n"/>
      <c r="S60" s="136">
        <f>IF(OR(C60="",E60="",G60=""),"",C60&amp;"|"&amp;E60&amp;"|"&amp;G60)</f>
        <v/>
      </c>
    </row>
    <row r="61">
      <c r="A61" s="54" t="inlineStr">
        <is>
          <t>EVL-00057</t>
        </is>
      </c>
      <c r="B61" s="131" t="n"/>
      <c r="C61" s="131" t="n"/>
      <c r="D61" s="54">
        <f>IF(C61="","",IFERROR(VLOOKUP(C61,'04_SCOPE_CLASSIFICATION'!$A$5:$B$35,2,FALSE),"UNKNOWN OBJECT"))</f>
        <v/>
      </c>
      <c r="E61" s="131" t="n"/>
      <c r="F61" s="54">
        <f>IF(E61="","",IFERROR(VLOOKUP(E61,'01_MANIFEST_LIBRARY'!$A$17:$B$35,2,FALSE),"UNKNOWN PACK"))</f>
        <v/>
      </c>
      <c r="G61" s="131" t="n"/>
      <c r="H61" s="131" t="n"/>
      <c r="I61" s="131" t="n"/>
      <c r="J61" s="136">
        <f>IF(B61="","",IF('02_SYSTEM_PROFILE'!B44="Operations-Connected",IF(COUNTIFS('07_EVIDENCE_VAULT'!$A:$A,B61,'07_EVIDENCE_VAULT'!$K:$K,"Current",'07_EVIDENCE_VAULT'!$T:$T,"Imported*",'07_EVIDENCE_VAULT'!$U:$U,"Reconciled")-COUNTIFS('07_EVIDENCE_VAULT'!$A:$A,B61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unreconciled"),IF(COUNTIFS('07_EVIDENCE_VAULT'!$A:$A,B61,'07_EVIDENCE_VAULT'!$K:$K,"Current")-COUNTIFS('07_EVIDENCE_VAULT'!$A:$A,B61,'07_EVIDENCE_VAULT'!$K:$K,"Current",'07_EVIDENCE_VAULT'!$I:$I,"&lt;"&amp;TODAY(),'07_EVIDENCE_VAULT'!$I:$I,"&lt;&gt;")&gt;0,"Current evidence","Missing / stale / unknown")))</f>
        <v/>
      </c>
      <c r="K61" s="136">
        <f>IF(B61="","",IF(D61="UNKNOWN OBJECT","BLOCK — unknown object",IF(D61="","BLOCK — object not configured",IF(F61="UNKNOWN PACK","BLOCK — unknown pack",IF(IFERROR(VLOOKUP(E61,'01_MANIFEST_LIBRARY'!$A$17:$D$35,4,FALSE),"")&lt;&gt;"Active","BLOCK — pack not active","VALID OBJECT/PACK")))))</f>
        <v/>
      </c>
      <c r="L61" s="136">
        <f>IF(B61="","",IF(G61="","BLOCK — Control / Claim ID required",IF(COUNTIFS('06_CONTROL_PACK_REGISTER'!$B$26:$B$225,C61,'06_CONTROL_PACK_REGISTER'!$C$26:$C$225,E61,'06_CONTROL_PACK_REGISTER'!$D$26:$D$225,G61)&gt;0,"VALID CONTROL/CLAIM","BLOCK — control/claim not registered for object + pack")))</f>
        <v/>
      </c>
      <c r="M61" s="131" t="n"/>
      <c r="N61" s="136">
        <f>IF(B61="","",IF(LEFT(J61,7)&lt;&gt;"Current","BLOCK — evidence currency",IF(K61&lt;&gt;"VALID OBJECT/PACK","BLOCK — object/pack mapping",IF(L61&lt;&gt;"VALID CONTROL/CLAIM","BLOCK — control/claim mapping",IF(M61="Confirmed supports requirement","REVIEWED SUPPORT",IF(M61="Rejected","REJECTED SUPPORT",IF(M61="Needs clarification","UNRESOLVED SUPPORT","UNREVIEWED SUPPORT")))))))</f>
        <v/>
      </c>
      <c r="O61" s="131" t="n"/>
      <c r="P61" s="131" t="n"/>
      <c r="Q61" s="131" t="n"/>
      <c r="R61" s="131" t="n"/>
      <c r="S61" s="136">
        <f>IF(OR(C61="",E61="",G61=""),"",C61&amp;"|"&amp;E61&amp;"|"&amp;G61)</f>
        <v/>
      </c>
    </row>
    <row r="62">
      <c r="A62" s="54" t="inlineStr">
        <is>
          <t>EVL-00058</t>
        </is>
      </c>
      <c r="B62" s="131" t="n"/>
      <c r="C62" s="131" t="n"/>
      <c r="D62" s="54">
        <f>IF(C62="","",IFERROR(VLOOKUP(C62,'04_SCOPE_CLASSIFICATION'!$A$5:$B$35,2,FALSE),"UNKNOWN OBJECT"))</f>
        <v/>
      </c>
      <c r="E62" s="131" t="n"/>
      <c r="F62" s="54">
        <f>IF(E62="","",IFERROR(VLOOKUP(E62,'01_MANIFEST_LIBRARY'!$A$17:$B$35,2,FALSE),"UNKNOWN PACK"))</f>
        <v/>
      </c>
      <c r="G62" s="131" t="n"/>
      <c r="H62" s="131" t="n"/>
      <c r="I62" s="131" t="n"/>
      <c r="J62" s="136">
        <f>IF(B62="","",IF('02_SYSTEM_PROFILE'!B44="Operations-Connected",IF(COUNTIFS('07_EVIDENCE_VAULT'!$A:$A,B62,'07_EVIDENCE_VAULT'!$K:$K,"Current",'07_EVIDENCE_VAULT'!$T:$T,"Imported*",'07_EVIDENCE_VAULT'!$U:$U,"Reconciled")-COUNTIFS('07_EVIDENCE_VAULT'!$A:$A,B62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unreconciled"),IF(COUNTIFS('07_EVIDENCE_VAULT'!$A:$A,B62,'07_EVIDENCE_VAULT'!$K:$K,"Current")-COUNTIFS('07_EVIDENCE_VAULT'!$A:$A,B62,'07_EVIDENCE_VAULT'!$K:$K,"Current",'07_EVIDENCE_VAULT'!$I:$I,"&lt;"&amp;TODAY(),'07_EVIDENCE_VAULT'!$I:$I,"&lt;&gt;")&gt;0,"Current evidence","Missing / stale / unknown")))</f>
        <v/>
      </c>
      <c r="K62" s="136">
        <f>IF(B62="","",IF(D62="UNKNOWN OBJECT","BLOCK — unknown object",IF(D62="","BLOCK — object not configured",IF(F62="UNKNOWN PACK","BLOCK — unknown pack",IF(IFERROR(VLOOKUP(E62,'01_MANIFEST_LIBRARY'!$A$17:$D$35,4,FALSE),"")&lt;&gt;"Active","BLOCK — pack not active","VALID OBJECT/PACK")))))</f>
        <v/>
      </c>
      <c r="L62" s="136">
        <f>IF(B62="","",IF(G62="","BLOCK — Control / Claim ID required",IF(COUNTIFS('06_CONTROL_PACK_REGISTER'!$B$26:$B$225,C62,'06_CONTROL_PACK_REGISTER'!$C$26:$C$225,E62,'06_CONTROL_PACK_REGISTER'!$D$26:$D$225,G62)&gt;0,"VALID CONTROL/CLAIM","BLOCK — control/claim not registered for object + pack")))</f>
        <v/>
      </c>
      <c r="M62" s="131" t="n"/>
      <c r="N62" s="136">
        <f>IF(B62="","",IF(LEFT(J62,7)&lt;&gt;"Current","BLOCK — evidence currency",IF(K62&lt;&gt;"VALID OBJECT/PACK","BLOCK — object/pack mapping",IF(L62&lt;&gt;"VALID CONTROL/CLAIM","BLOCK — control/claim mapping",IF(M62="Confirmed supports requirement","REVIEWED SUPPORT",IF(M62="Rejected","REJECTED SUPPORT",IF(M62="Needs clarification","UNRESOLVED SUPPORT","UNREVIEWED SUPPORT")))))))</f>
        <v/>
      </c>
      <c r="O62" s="131" t="n"/>
      <c r="P62" s="131" t="n"/>
      <c r="Q62" s="131" t="n"/>
      <c r="R62" s="131" t="n"/>
      <c r="S62" s="136">
        <f>IF(OR(C62="",E62="",G62=""),"",C62&amp;"|"&amp;E62&amp;"|"&amp;G62)</f>
        <v/>
      </c>
    </row>
    <row r="63">
      <c r="A63" s="54" t="inlineStr">
        <is>
          <t>EVL-00059</t>
        </is>
      </c>
      <c r="B63" s="131" t="n"/>
      <c r="C63" s="131" t="n"/>
      <c r="D63" s="54">
        <f>IF(C63="","",IFERROR(VLOOKUP(C63,'04_SCOPE_CLASSIFICATION'!$A$5:$B$35,2,FALSE),"UNKNOWN OBJECT"))</f>
        <v/>
      </c>
      <c r="E63" s="131" t="n"/>
      <c r="F63" s="54">
        <f>IF(E63="","",IFERROR(VLOOKUP(E63,'01_MANIFEST_LIBRARY'!$A$17:$B$35,2,FALSE),"UNKNOWN PACK"))</f>
        <v/>
      </c>
      <c r="G63" s="131" t="n"/>
      <c r="H63" s="131" t="n"/>
      <c r="I63" s="131" t="n"/>
      <c r="J63" s="136">
        <f>IF(B63="","",IF('02_SYSTEM_PROFILE'!B44="Operations-Connected",IF(COUNTIFS('07_EVIDENCE_VAULT'!$A:$A,B63,'07_EVIDENCE_VAULT'!$K:$K,"Current",'07_EVIDENCE_VAULT'!$T:$T,"Imported*",'07_EVIDENCE_VAULT'!$U:$U,"Reconciled")-COUNTIFS('07_EVIDENCE_VAULT'!$A:$A,B63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unreconciled"),IF(COUNTIFS('07_EVIDENCE_VAULT'!$A:$A,B63,'07_EVIDENCE_VAULT'!$K:$K,"Current")-COUNTIFS('07_EVIDENCE_VAULT'!$A:$A,B63,'07_EVIDENCE_VAULT'!$K:$K,"Current",'07_EVIDENCE_VAULT'!$I:$I,"&lt;"&amp;TODAY(),'07_EVIDENCE_VAULT'!$I:$I,"&lt;&gt;")&gt;0,"Current evidence","Missing / stale / unknown")))</f>
        <v/>
      </c>
      <c r="K63" s="136">
        <f>IF(B63="","",IF(D63="UNKNOWN OBJECT","BLOCK — unknown object",IF(D63="","BLOCK — object not configured",IF(F63="UNKNOWN PACK","BLOCK — unknown pack",IF(IFERROR(VLOOKUP(E63,'01_MANIFEST_LIBRARY'!$A$17:$D$35,4,FALSE),"")&lt;&gt;"Active","BLOCK — pack not active","VALID OBJECT/PACK")))))</f>
        <v/>
      </c>
      <c r="L63" s="136">
        <f>IF(B63="","",IF(G63="","BLOCK — Control / Claim ID required",IF(COUNTIFS('06_CONTROL_PACK_REGISTER'!$B$26:$B$225,C63,'06_CONTROL_PACK_REGISTER'!$C$26:$C$225,E63,'06_CONTROL_PACK_REGISTER'!$D$26:$D$225,G63)&gt;0,"VALID CONTROL/CLAIM","BLOCK — control/claim not registered for object + pack")))</f>
        <v/>
      </c>
      <c r="M63" s="131" t="n"/>
      <c r="N63" s="136">
        <f>IF(B63="","",IF(LEFT(J63,7)&lt;&gt;"Current","BLOCK — evidence currency",IF(K63&lt;&gt;"VALID OBJECT/PACK","BLOCK — object/pack mapping",IF(L63&lt;&gt;"VALID CONTROL/CLAIM","BLOCK — control/claim mapping",IF(M63="Confirmed supports requirement","REVIEWED SUPPORT",IF(M63="Rejected","REJECTED SUPPORT",IF(M63="Needs clarification","UNRESOLVED SUPPORT","UNREVIEWED SUPPORT")))))))</f>
        <v/>
      </c>
      <c r="O63" s="131" t="n"/>
      <c r="P63" s="131" t="n"/>
      <c r="Q63" s="131" t="n"/>
      <c r="R63" s="131" t="n"/>
      <c r="S63" s="136">
        <f>IF(OR(C63="",E63="",G63=""),"",C63&amp;"|"&amp;E63&amp;"|"&amp;G63)</f>
        <v/>
      </c>
    </row>
    <row r="64">
      <c r="A64" s="54" t="inlineStr">
        <is>
          <t>EVL-00060</t>
        </is>
      </c>
      <c r="B64" s="131" t="n"/>
      <c r="C64" s="131" t="n"/>
      <c r="D64" s="54">
        <f>IF(C64="","",IFERROR(VLOOKUP(C64,'04_SCOPE_CLASSIFICATION'!$A$5:$B$35,2,FALSE),"UNKNOWN OBJECT"))</f>
        <v/>
      </c>
      <c r="E64" s="131" t="n"/>
      <c r="F64" s="54">
        <f>IF(E64="","",IFERROR(VLOOKUP(E64,'01_MANIFEST_LIBRARY'!$A$17:$B$35,2,FALSE),"UNKNOWN PACK"))</f>
        <v/>
      </c>
      <c r="G64" s="131" t="n"/>
      <c r="H64" s="131" t="n"/>
      <c r="I64" s="131" t="n"/>
      <c r="J64" s="136">
        <f>IF(B64="","",IF('02_SYSTEM_PROFILE'!B44="Operations-Connected",IF(COUNTIFS('07_EVIDENCE_VAULT'!$A:$A,B64,'07_EVIDENCE_VAULT'!$K:$K,"Current",'07_EVIDENCE_VAULT'!$T:$T,"Imported*",'07_EVIDENCE_VAULT'!$U:$U,"Reconciled")-COUNTIFS('07_EVIDENCE_VAULT'!$A:$A,B64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unreconciled"),IF(COUNTIFS('07_EVIDENCE_VAULT'!$A:$A,B64,'07_EVIDENCE_VAULT'!$K:$K,"Current")-COUNTIFS('07_EVIDENCE_VAULT'!$A:$A,B64,'07_EVIDENCE_VAULT'!$K:$K,"Current",'07_EVIDENCE_VAULT'!$I:$I,"&lt;"&amp;TODAY(),'07_EVIDENCE_VAULT'!$I:$I,"&lt;&gt;")&gt;0,"Current evidence","Missing / stale / unknown")))</f>
        <v/>
      </c>
      <c r="K64" s="136">
        <f>IF(B64="","",IF(D64="UNKNOWN OBJECT","BLOCK — unknown object",IF(D64="","BLOCK — object not configured",IF(F64="UNKNOWN PACK","BLOCK — unknown pack",IF(IFERROR(VLOOKUP(E64,'01_MANIFEST_LIBRARY'!$A$17:$D$35,4,FALSE),"")&lt;&gt;"Active","BLOCK — pack not active","VALID OBJECT/PACK")))))</f>
        <v/>
      </c>
      <c r="L64" s="136">
        <f>IF(B64="","",IF(G64="","BLOCK — Control / Claim ID required",IF(COUNTIFS('06_CONTROL_PACK_REGISTER'!$B$26:$B$225,C64,'06_CONTROL_PACK_REGISTER'!$C$26:$C$225,E64,'06_CONTROL_PACK_REGISTER'!$D$26:$D$225,G64)&gt;0,"VALID CONTROL/CLAIM","BLOCK — control/claim not registered for object + pack")))</f>
        <v/>
      </c>
      <c r="M64" s="131" t="n"/>
      <c r="N64" s="136">
        <f>IF(B64="","",IF(LEFT(J64,7)&lt;&gt;"Current","BLOCK — evidence currency",IF(K64&lt;&gt;"VALID OBJECT/PACK","BLOCK — object/pack mapping",IF(L64&lt;&gt;"VALID CONTROL/CLAIM","BLOCK — control/claim mapping",IF(M64="Confirmed supports requirement","REVIEWED SUPPORT",IF(M64="Rejected","REJECTED SUPPORT",IF(M64="Needs clarification","UNRESOLVED SUPPORT","UNREVIEWED SUPPORT")))))))</f>
        <v/>
      </c>
      <c r="O64" s="131" t="n"/>
      <c r="P64" s="131" t="n"/>
      <c r="Q64" s="131" t="n"/>
      <c r="R64" s="131" t="n"/>
      <c r="S64" s="136">
        <f>IF(OR(C64="",E64="",G64=""),"",C64&amp;"|"&amp;E64&amp;"|"&amp;G64)</f>
        <v/>
      </c>
    </row>
    <row r="65">
      <c r="A65" s="54" t="inlineStr">
        <is>
          <t>EVL-00061</t>
        </is>
      </c>
      <c r="B65" s="131" t="n"/>
      <c r="C65" s="131" t="n"/>
      <c r="D65" s="54">
        <f>IF(C65="","",IFERROR(VLOOKUP(C65,'04_SCOPE_CLASSIFICATION'!$A$5:$B$35,2,FALSE),"UNKNOWN OBJECT"))</f>
        <v/>
      </c>
      <c r="E65" s="131" t="n"/>
      <c r="F65" s="54">
        <f>IF(E65="","",IFERROR(VLOOKUP(E65,'01_MANIFEST_LIBRARY'!$A$17:$B$35,2,FALSE),"UNKNOWN PACK"))</f>
        <v/>
      </c>
      <c r="G65" s="131" t="n"/>
      <c r="H65" s="131" t="n"/>
      <c r="I65" s="131" t="n"/>
      <c r="J65" s="136">
        <f>IF(B65="","",IF('02_SYSTEM_PROFILE'!B44="Operations-Connected",IF(COUNTIFS('07_EVIDENCE_VAULT'!$A:$A,B65,'07_EVIDENCE_VAULT'!$K:$K,"Current",'07_EVIDENCE_VAULT'!$T:$T,"Imported*",'07_EVIDENCE_VAULT'!$U:$U,"Reconciled")-COUNTIFS('07_EVIDENCE_VAULT'!$A:$A,B65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unreconciled"),IF(COUNTIFS('07_EVIDENCE_VAULT'!$A:$A,B65,'07_EVIDENCE_VAULT'!$K:$K,"Current")-COUNTIFS('07_EVIDENCE_VAULT'!$A:$A,B65,'07_EVIDENCE_VAULT'!$K:$K,"Current",'07_EVIDENCE_VAULT'!$I:$I,"&lt;"&amp;TODAY(),'07_EVIDENCE_VAULT'!$I:$I,"&lt;&gt;")&gt;0,"Current evidence","Missing / stale / unknown")))</f>
        <v/>
      </c>
      <c r="K65" s="136">
        <f>IF(B65="","",IF(D65="UNKNOWN OBJECT","BLOCK — unknown object",IF(D65="","BLOCK — object not configured",IF(F65="UNKNOWN PACK","BLOCK — unknown pack",IF(IFERROR(VLOOKUP(E65,'01_MANIFEST_LIBRARY'!$A$17:$D$35,4,FALSE),"")&lt;&gt;"Active","BLOCK — pack not active","VALID OBJECT/PACK")))))</f>
        <v/>
      </c>
      <c r="L65" s="136">
        <f>IF(B65="","",IF(G65="","BLOCK — Control / Claim ID required",IF(COUNTIFS('06_CONTROL_PACK_REGISTER'!$B$26:$B$225,C65,'06_CONTROL_PACK_REGISTER'!$C$26:$C$225,E65,'06_CONTROL_PACK_REGISTER'!$D$26:$D$225,G65)&gt;0,"VALID CONTROL/CLAIM","BLOCK — control/claim not registered for object + pack")))</f>
        <v/>
      </c>
      <c r="M65" s="131" t="n"/>
      <c r="N65" s="136">
        <f>IF(B65="","",IF(LEFT(J65,7)&lt;&gt;"Current","BLOCK — evidence currency",IF(K65&lt;&gt;"VALID OBJECT/PACK","BLOCK — object/pack mapping",IF(L65&lt;&gt;"VALID CONTROL/CLAIM","BLOCK — control/claim mapping",IF(M65="Confirmed supports requirement","REVIEWED SUPPORT",IF(M65="Rejected","REJECTED SUPPORT",IF(M65="Needs clarification","UNRESOLVED SUPPORT","UNREVIEWED SUPPORT")))))))</f>
        <v/>
      </c>
      <c r="O65" s="131" t="n"/>
      <c r="P65" s="131" t="n"/>
      <c r="Q65" s="131" t="n"/>
      <c r="R65" s="131" t="n"/>
      <c r="S65" s="136">
        <f>IF(OR(C65="",E65="",G65=""),"",C65&amp;"|"&amp;E65&amp;"|"&amp;G65)</f>
        <v/>
      </c>
    </row>
    <row r="66">
      <c r="A66" s="54" t="inlineStr">
        <is>
          <t>EVL-00062</t>
        </is>
      </c>
      <c r="B66" s="131" t="n"/>
      <c r="C66" s="131" t="n"/>
      <c r="D66" s="54">
        <f>IF(C66="","",IFERROR(VLOOKUP(C66,'04_SCOPE_CLASSIFICATION'!$A$5:$B$35,2,FALSE),"UNKNOWN OBJECT"))</f>
        <v/>
      </c>
      <c r="E66" s="131" t="n"/>
      <c r="F66" s="54">
        <f>IF(E66="","",IFERROR(VLOOKUP(E66,'01_MANIFEST_LIBRARY'!$A$17:$B$35,2,FALSE),"UNKNOWN PACK"))</f>
        <v/>
      </c>
      <c r="G66" s="131" t="n"/>
      <c r="H66" s="131" t="n"/>
      <c r="I66" s="131" t="n"/>
      <c r="J66" s="136">
        <f>IF(B66="","",IF('02_SYSTEM_PROFILE'!B44="Operations-Connected",IF(COUNTIFS('07_EVIDENCE_VAULT'!$A:$A,B66,'07_EVIDENCE_VAULT'!$K:$K,"Current",'07_EVIDENCE_VAULT'!$T:$T,"Imported*",'07_EVIDENCE_VAULT'!$U:$U,"Reconciled")-COUNTIFS('07_EVIDENCE_VAULT'!$A:$A,B66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unreconciled"),IF(COUNTIFS('07_EVIDENCE_VAULT'!$A:$A,B66,'07_EVIDENCE_VAULT'!$K:$K,"Current")-COUNTIFS('07_EVIDENCE_VAULT'!$A:$A,B66,'07_EVIDENCE_VAULT'!$K:$K,"Current",'07_EVIDENCE_VAULT'!$I:$I,"&lt;"&amp;TODAY(),'07_EVIDENCE_VAULT'!$I:$I,"&lt;&gt;")&gt;0,"Current evidence","Missing / stale / unknown")))</f>
        <v/>
      </c>
      <c r="K66" s="136">
        <f>IF(B66="","",IF(D66="UNKNOWN OBJECT","BLOCK — unknown object",IF(D66="","BLOCK — object not configured",IF(F66="UNKNOWN PACK","BLOCK — unknown pack",IF(IFERROR(VLOOKUP(E66,'01_MANIFEST_LIBRARY'!$A$17:$D$35,4,FALSE),"")&lt;&gt;"Active","BLOCK — pack not active","VALID OBJECT/PACK")))))</f>
        <v/>
      </c>
      <c r="L66" s="136">
        <f>IF(B66="","",IF(G66="","BLOCK — Control / Claim ID required",IF(COUNTIFS('06_CONTROL_PACK_REGISTER'!$B$26:$B$225,C66,'06_CONTROL_PACK_REGISTER'!$C$26:$C$225,E66,'06_CONTROL_PACK_REGISTER'!$D$26:$D$225,G66)&gt;0,"VALID CONTROL/CLAIM","BLOCK — control/claim not registered for object + pack")))</f>
        <v/>
      </c>
      <c r="M66" s="131" t="n"/>
      <c r="N66" s="136">
        <f>IF(B66="","",IF(LEFT(J66,7)&lt;&gt;"Current","BLOCK — evidence currency",IF(K66&lt;&gt;"VALID OBJECT/PACK","BLOCK — object/pack mapping",IF(L66&lt;&gt;"VALID CONTROL/CLAIM","BLOCK — control/claim mapping",IF(M66="Confirmed supports requirement","REVIEWED SUPPORT",IF(M66="Rejected","REJECTED SUPPORT",IF(M66="Needs clarification","UNRESOLVED SUPPORT","UNREVIEWED SUPPORT")))))))</f>
        <v/>
      </c>
      <c r="O66" s="131" t="n"/>
      <c r="P66" s="131" t="n"/>
      <c r="Q66" s="131" t="n"/>
      <c r="R66" s="131" t="n"/>
      <c r="S66" s="136">
        <f>IF(OR(C66="",E66="",G66=""),"",C66&amp;"|"&amp;E66&amp;"|"&amp;G66)</f>
        <v/>
      </c>
    </row>
    <row r="67">
      <c r="A67" s="54" t="inlineStr">
        <is>
          <t>EVL-00063</t>
        </is>
      </c>
      <c r="B67" s="131" t="n"/>
      <c r="C67" s="131" t="n"/>
      <c r="D67" s="54">
        <f>IF(C67="","",IFERROR(VLOOKUP(C67,'04_SCOPE_CLASSIFICATION'!$A$5:$B$35,2,FALSE),"UNKNOWN OBJECT"))</f>
        <v/>
      </c>
      <c r="E67" s="131" t="n"/>
      <c r="F67" s="54">
        <f>IF(E67="","",IFERROR(VLOOKUP(E67,'01_MANIFEST_LIBRARY'!$A$17:$B$35,2,FALSE),"UNKNOWN PACK"))</f>
        <v/>
      </c>
      <c r="G67" s="131" t="n"/>
      <c r="H67" s="131" t="n"/>
      <c r="I67" s="131" t="n"/>
      <c r="J67" s="136">
        <f>IF(B67="","",IF('02_SYSTEM_PROFILE'!B44="Operations-Connected",IF(COUNTIFS('07_EVIDENCE_VAULT'!$A:$A,B67,'07_EVIDENCE_VAULT'!$K:$K,"Current",'07_EVIDENCE_VAULT'!$T:$T,"Imported*",'07_EVIDENCE_VAULT'!$U:$U,"Reconciled")-COUNTIFS('07_EVIDENCE_VAULT'!$A:$A,B67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unreconciled"),IF(COUNTIFS('07_EVIDENCE_VAULT'!$A:$A,B67,'07_EVIDENCE_VAULT'!$K:$K,"Current")-COUNTIFS('07_EVIDENCE_VAULT'!$A:$A,B67,'07_EVIDENCE_VAULT'!$K:$K,"Current",'07_EVIDENCE_VAULT'!$I:$I,"&lt;"&amp;TODAY(),'07_EVIDENCE_VAULT'!$I:$I,"&lt;&gt;")&gt;0,"Current evidence","Missing / stale / unknown")))</f>
        <v/>
      </c>
      <c r="K67" s="136">
        <f>IF(B67="","",IF(D67="UNKNOWN OBJECT","BLOCK — unknown object",IF(D67="","BLOCK — object not configured",IF(F67="UNKNOWN PACK","BLOCK — unknown pack",IF(IFERROR(VLOOKUP(E67,'01_MANIFEST_LIBRARY'!$A$17:$D$35,4,FALSE),"")&lt;&gt;"Active","BLOCK — pack not active","VALID OBJECT/PACK")))))</f>
        <v/>
      </c>
      <c r="L67" s="136">
        <f>IF(B67="","",IF(G67="","BLOCK — Control / Claim ID required",IF(COUNTIFS('06_CONTROL_PACK_REGISTER'!$B$26:$B$225,C67,'06_CONTROL_PACK_REGISTER'!$C$26:$C$225,E67,'06_CONTROL_PACK_REGISTER'!$D$26:$D$225,G67)&gt;0,"VALID CONTROL/CLAIM","BLOCK — control/claim not registered for object + pack")))</f>
        <v/>
      </c>
      <c r="M67" s="131" t="n"/>
      <c r="N67" s="136">
        <f>IF(B67="","",IF(LEFT(J67,7)&lt;&gt;"Current","BLOCK — evidence currency",IF(K67&lt;&gt;"VALID OBJECT/PACK","BLOCK — object/pack mapping",IF(L67&lt;&gt;"VALID CONTROL/CLAIM","BLOCK — control/claim mapping",IF(M67="Confirmed supports requirement","REVIEWED SUPPORT",IF(M67="Rejected","REJECTED SUPPORT",IF(M67="Needs clarification","UNRESOLVED SUPPORT","UNREVIEWED SUPPORT")))))))</f>
        <v/>
      </c>
      <c r="O67" s="131" t="n"/>
      <c r="P67" s="131" t="n"/>
      <c r="Q67" s="131" t="n"/>
      <c r="R67" s="131" t="n"/>
      <c r="S67" s="136">
        <f>IF(OR(C67="",E67="",G67=""),"",C67&amp;"|"&amp;E67&amp;"|"&amp;G67)</f>
        <v/>
      </c>
    </row>
    <row r="68">
      <c r="A68" s="54" t="inlineStr">
        <is>
          <t>EVL-00064</t>
        </is>
      </c>
      <c r="B68" s="131" t="n"/>
      <c r="C68" s="131" t="n"/>
      <c r="D68" s="54">
        <f>IF(C68="","",IFERROR(VLOOKUP(C68,'04_SCOPE_CLASSIFICATION'!$A$5:$B$35,2,FALSE),"UNKNOWN OBJECT"))</f>
        <v/>
      </c>
      <c r="E68" s="131" t="n"/>
      <c r="F68" s="54">
        <f>IF(E68="","",IFERROR(VLOOKUP(E68,'01_MANIFEST_LIBRARY'!$A$17:$B$35,2,FALSE),"UNKNOWN PACK"))</f>
        <v/>
      </c>
      <c r="G68" s="131" t="n"/>
      <c r="H68" s="131" t="n"/>
      <c r="I68" s="131" t="n"/>
      <c r="J68" s="136">
        <f>IF(B68="","",IF('02_SYSTEM_PROFILE'!B44="Operations-Connected",IF(COUNTIFS('07_EVIDENCE_VAULT'!$A:$A,B68,'07_EVIDENCE_VAULT'!$K:$K,"Current",'07_EVIDENCE_VAULT'!$T:$T,"Imported*",'07_EVIDENCE_VAULT'!$U:$U,"Reconciled")-COUNTIFS('07_EVIDENCE_VAULT'!$A:$A,B68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unreconciled"),IF(COUNTIFS('07_EVIDENCE_VAULT'!$A:$A,B68,'07_EVIDENCE_VAULT'!$K:$K,"Current")-COUNTIFS('07_EVIDENCE_VAULT'!$A:$A,B68,'07_EVIDENCE_VAULT'!$K:$K,"Current",'07_EVIDENCE_VAULT'!$I:$I,"&lt;"&amp;TODAY(),'07_EVIDENCE_VAULT'!$I:$I,"&lt;&gt;")&gt;0,"Current evidence","Missing / stale / unknown")))</f>
        <v/>
      </c>
      <c r="K68" s="136">
        <f>IF(B68="","",IF(D68="UNKNOWN OBJECT","BLOCK — unknown object",IF(D68="","BLOCK — object not configured",IF(F68="UNKNOWN PACK","BLOCK — unknown pack",IF(IFERROR(VLOOKUP(E68,'01_MANIFEST_LIBRARY'!$A$17:$D$35,4,FALSE),"")&lt;&gt;"Active","BLOCK — pack not active","VALID OBJECT/PACK")))))</f>
        <v/>
      </c>
      <c r="L68" s="136">
        <f>IF(B68="","",IF(G68="","BLOCK — Control / Claim ID required",IF(COUNTIFS('06_CONTROL_PACK_REGISTER'!$B$26:$B$225,C68,'06_CONTROL_PACK_REGISTER'!$C$26:$C$225,E68,'06_CONTROL_PACK_REGISTER'!$D$26:$D$225,G68)&gt;0,"VALID CONTROL/CLAIM","BLOCK — control/claim not registered for object + pack")))</f>
        <v/>
      </c>
      <c r="M68" s="131" t="n"/>
      <c r="N68" s="136">
        <f>IF(B68="","",IF(LEFT(J68,7)&lt;&gt;"Current","BLOCK — evidence currency",IF(K68&lt;&gt;"VALID OBJECT/PACK","BLOCK — object/pack mapping",IF(L68&lt;&gt;"VALID CONTROL/CLAIM","BLOCK — control/claim mapping",IF(M68="Confirmed supports requirement","REVIEWED SUPPORT",IF(M68="Rejected","REJECTED SUPPORT",IF(M68="Needs clarification","UNRESOLVED SUPPORT","UNREVIEWED SUPPORT")))))))</f>
        <v/>
      </c>
      <c r="O68" s="131" t="n"/>
      <c r="P68" s="131" t="n"/>
      <c r="Q68" s="131" t="n"/>
      <c r="R68" s="131" t="n"/>
      <c r="S68" s="136">
        <f>IF(OR(C68="",E68="",G68=""),"",C68&amp;"|"&amp;E68&amp;"|"&amp;G68)</f>
        <v/>
      </c>
    </row>
    <row r="69">
      <c r="A69" s="54" t="inlineStr">
        <is>
          <t>EVL-00065</t>
        </is>
      </c>
      <c r="B69" s="131" t="n"/>
      <c r="C69" s="131" t="n"/>
      <c r="D69" s="54">
        <f>IF(C69="","",IFERROR(VLOOKUP(C69,'04_SCOPE_CLASSIFICATION'!$A$5:$B$35,2,FALSE),"UNKNOWN OBJECT"))</f>
        <v/>
      </c>
      <c r="E69" s="131" t="n"/>
      <c r="F69" s="54">
        <f>IF(E69="","",IFERROR(VLOOKUP(E69,'01_MANIFEST_LIBRARY'!$A$17:$B$35,2,FALSE),"UNKNOWN PACK"))</f>
        <v/>
      </c>
      <c r="G69" s="131" t="n"/>
      <c r="H69" s="131" t="n"/>
      <c r="I69" s="131" t="n"/>
      <c r="J69" s="136">
        <f>IF(B69="","",IF('02_SYSTEM_PROFILE'!B44="Operations-Connected",IF(COUNTIFS('07_EVIDENCE_VAULT'!$A:$A,B69,'07_EVIDENCE_VAULT'!$K:$K,"Current",'07_EVIDENCE_VAULT'!$T:$T,"Imported*",'07_EVIDENCE_VAULT'!$U:$U,"Reconciled")-COUNTIFS('07_EVIDENCE_VAULT'!$A:$A,B69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unreconciled"),IF(COUNTIFS('07_EVIDENCE_VAULT'!$A:$A,B69,'07_EVIDENCE_VAULT'!$K:$K,"Current")-COUNTIFS('07_EVIDENCE_VAULT'!$A:$A,B69,'07_EVIDENCE_VAULT'!$K:$K,"Current",'07_EVIDENCE_VAULT'!$I:$I,"&lt;"&amp;TODAY(),'07_EVIDENCE_VAULT'!$I:$I,"&lt;&gt;")&gt;0,"Current evidence","Missing / stale / unknown")))</f>
        <v/>
      </c>
      <c r="K69" s="136">
        <f>IF(B69="","",IF(D69="UNKNOWN OBJECT","BLOCK — unknown object",IF(D69="","BLOCK — object not configured",IF(F69="UNKNOWN PACK","BLOCK — unknown pack",IF(IFERROR(VLOOKUP(E69,'01_MANIFEST_LIBRARY'!$A$17:$D$35,4,FALSE),"")&lt;&gt;"Active","BLOCK — pack not active","VALID OBJECT/PACK")))))</f>
        <v/>
      </c>
      <c r="L69" s="136">
        <f>IF(B69="","",IF(G69="","BLOCK — Control / Claim ID required",IF(COUNTIFS('06_CONTROL_PACK_REGISTER'!$B$26:$B$225,C69,'06_CONTROL_PACK_REGISTER'!$C$26:$C$225,E69,'06_CONTROL_PACK_REGISTER'!$D$26:$D$225,G69)&gt;0,"VALID CONTROL/CLAIM","BLOCK — control/claim not registered for object + pack")))</f>
        <v/>
      </c>
      <c r="M69" s="131" t="n"/>
      <c r="N69" s="136">
        <f>IF(B69="","",IF(LEFT(J69,7)&lt;&gt;"Current","BLOCK — evidence currency",IF(K69&lt;&gt;"VALID OBJECT/PACK","BLOCK — object/pack mapping",IF(L69&lt;&gt;"VALID CONTROL/CLAIM","BLOCK — control/claim mapping",IF(M69="Confirmed supports requirement","REVIEWED SUPPORT",IF(M69="Rejected","REJECTED SUPPORT",IF(M69="Needs clarification","UNRESOLVED SUPPORT","UNREVIEWED SUPPORT")))))))</f>
        <v/>
      </c>
      <c r="O69" s="131" t="n"/>
      <c r="P69" s="131" t="n"/>
      <c r="Q69" s="131" t="n"/>
      <c r="R69" s="131" t="n"/>
      <c r="S69" s="136">
        <f>IF(OR(C69="",E69="",G69=""),"",C69&amp;"|"&amp;E69&amp;"|"&amp;G69)</f>
        <v/>
      </c>
    </row>
    <row r="70">
      <c r="A70" s="54" t="inlineStr">
        <is>
          <t>EVL-00066</t>
        </is>
      </c>
      <c r="B70" s="131" t="n"/>
      <c r="C70" s="131" t="n"/>
      <c r="D70" s="54">
        <f>IF(C70="","",IFERROR(VLOOKUP(C70,'04_SCOPE_CLASSIFICATION'!$A$5:$B$35,2,FALSE),"UNKNOWN OBJECT"))</f>
        <v/>
      </c>
      <c r="E70" s="131" t="n"/>
      <c r="F70" s="54">
        <f>IF(E70="","",IFERROR(VLOOKUP(E70,'01_MANIFEST_LIBRARY'!$A$17:$B$35,2,FALSE),"UNKNOWN PACK"))</f>
        <v/>
      </c>
      <c r="G70" s="131" t="n"/>
      <c r="H70" s="131" t="n"/>
      <c r="I70" s="131" t="n"/>
      <c r="J70" s="136">
        <f>IF(B70="","",IF('02_SYSTEM_PROFILE'!B44="Operations-Connected",IF(COUNTIFS('07_EVIDENCE_VAULT'!$A:$A,B70,'07_EVIDENCE_VAULT'!$K:$K,"Current",'07_EVIDENCE_VAULT'!$T:$T,"Imported*",'07_EVIDENCE_VAULT'!$U:$U,"Reconciled")-COUNTIFS('07_EVIDENCE_VAULT'!$A:$A,B70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unreconciled"),IF(COUNTIFS('07_EVIDENCE_VAULT'!$A:$A,B70,'07_EVIDENCE_VAULT'!$K:$K,"Current")-COUNTIFS('07_EVIDENCE_VAULT'!$A:$A,B70,'07_EVIDENCE_VAULT'!$K:$K,"Current",'07_EVIDENCE_VAULT'!$I:$I,"&lt;"&amp;TODAY(),'07_EVIDENCE_VAULT'!$I:$I,"&lt;&gt;")&gt;0,"Current evidence","Missing / stale / unknown")))</f>
        <v/>
      </c>
      <c r="K70" s="136">
        <f>IF(B70="","",IF(D70="UNKNOWN OBJECT","BLOCK — unknown object",IF(D70="","BLOCK — object not configured",IF(F70="UNKNOWN PACK","BLOCK — unknown pack",IF(IFERROR(VLOOKUP(E70,'01_MANIFEST_LIBRARY'!$A$17:$D$35,4,FALSE),"")&lt;&gt;"Active","BLOCK — pack not active","VALID OBJECT/PACK")))))</f>
        <v/>
      </c>
      <c r="L70" s="136">
        <f>IF(B70="","",IF(G70="","BLOCK — Control / Claim ID required",IF(COUNTIFS('06_CONTROL_PACK_REGISTER'!$B$26:$B$225,C70,'06_CONTROL_PACK_REGISTER'!$C$26:$C$225,E70,'06_CONTROL_PACK_REGISTER'!$D$26:$D$225,G70)&gt;0,"VALID CONTROL/CLAIM","BLOCK — control/claim not registered for object + pack")))</f>
        <v/>
      </c>
      <c r="M70" s="131" t="n"/>
      <c r="N70" s="136">
        <f>IF(B70="","",IF(LEFT(J70,7)&lt;&gt;"Current","BLOCK — evidence currency",IF(K70&lt;&gt;"VALID OBJECT/PACK","BLOCK — object/pack mapping",IF(L70&lt;&gt;"VALID CONTROL/CLAIM","BLOCK — control/claim mapping",IF(M70="Confirmed supports requirement","REVIEWED SUPPORT",IF(M70="Rejected","REJECTED SUPPORT",IF(M70="Needs clarification","UNRESOLVED SUPPORT","UNREVIEWED SUPPORT")))))))</f>
        <v/>
      </c>
      <c r="O70" s="131" t="n"/>
      <c r="P70" s="131" t="n"/>
      <c r="Q70" s="131" t="n"/>
      <c r="R70" s="131" t="n"/>
      <c r="S70" s="136">
        <f>IF(OR(C70="",E70="",G70=""),"",C70&amp;"|"&amp;E70&amp;"|"&amp;G70)</f>
        <v/>
      </c>
    </row>
    <row r="71">
      <c r="A71" s="54" t="inlineStr">
        <is>
          <t>EVL-00067</t>
        </is>
      </c>
      <c r="B71" s="131" t="n"/>
      <c r="C71" s="131" t="n"/>
      <c r="D71" s="54">
        <f>IF(C71="","",IFERROR(VLOOKUP(C71,'04_SCOPE_CLASSIFICATION'!$A$5:$B$35,2,FALSE),"UNKNOWN OBJECT"))</f>
        <v/>
      </c>
      <c r="E71" s="131" t="n"/>
      <c r="F71" s="54">
        <f>IF(E71="","",IFERROR(VLOOKUP(E71,'01_MANIFEST_LIBRARY'!$A$17:$B$35,2,FALSE),"UNKNOWN PACK"))</f>
        <v/>
      </c>
      <c r="G71" s="131" t="n"/>
      <c r="H71" s="131" t="n"/>
      <c r="I71" s="131" t="n"/>
      <c r="J71" s="136">
        <f>IF(B71="","",IF('02_SYSTEM_PROFILE'!B44="Operations-Connected",IF(COUNTIFS('07_EVIDENCE_VAULT'!$A:$A,B71,'07_EVIDENCE_VAULT'!$K:$K,"Current",'07_EVIDENCE_VAULT'!$T:$T,"Imported*",'07_EVIDENCE_VAULT'!$U:$U,"Reconciled")-COUNTIFS('07_EVIDENCE_VAULT'!$A:$A,B71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unreconciled"),IF(COUNTIFS('07_EVIDENCE_VAULT'!$A:$A,B71,'07_EVIDENCE_VAULT'!$K:$K,"Current")-COUNTIFS('07_EVIDENCE_VAULT'!$A:$A,B71,'07_EVIDENCE_VAULT'!$K:$K,"Current",'07_EVIDENCE_VAULT'!$I:$I,"&lt;"&amp;TODAY(),'07_EVIDENCE_VAULT'!$I:$I,"&lt;&gt;")&gt;0,"Current evidence","Missing / stale / unknown")))</f>
        <v/>
      </c>
      <c r="K71" s="136">
        <f>IF(B71="","",IF(D71="UNKNOWN OBJECT","BLOCK — unknown object",IF(D71="","BLOCK — object not configured",IF(F71="UNKNOWN PACK","BLOCK — unknown pack",IF(IFERROR(VLOOKUP(E71,'01_MANIFEST_LIBRARY'!$A$17:$D$35,4,FALSE),"")&lt;&gt;"Active","BLOCK — pack not active","VALID OBJECT/PACK")))))</f>
        <v/>
      </c>
      <c r="L71" s="136">
        <f>IF(B71="","",IF(G71="","BLOCK — Control / Claim ID required",IF(COUNTIFS('06_CONTROL_PACK_REGISTER'!$B$26:$B$225,C71,'06_CONTROL_PACK_REGISTER'!$C$26:$C$225,E71,'06_CONTROL_PACK_REGISTER'!$D$26:$D$225,G71)&gt;0,"VALID CONTROL/CLAIM","BLOCK — control/claim not registered for object + pack")))</f>
        <v/>
      </c>
      <c r="M71" s="131" t="n"/>
      <c r="N71" s="136">
        <f>IF(B71="","",IF(LEFT(J71,7)&lt;&gt;"Current","BLOCK — evidence currency",IF(K71&lt;&gt;"VALID OBJECT/PACK","BLOCK — object/pack mapping",IF(L71&lt;&gt;"VALID CONTROL/CLAIM","BLOCK — control/claim mapping",IF(M71="Confirmed supports requirement","REVIEWED SUPPORT",IF(M71="Rejected","REJECTED SUPPORT",IF(M71="Needs clarification","UNRESOLVED SUPPORT","UNREVIEWED SUPPORT")))))))</f>
        <v/>
      </c>
      <c r="O71" s="131" t="n"/>
      <c r="P71" s="131" t="n"/>
      <c r="Q71" s="131" t="n"/>
      <c r="R71" s="131" t="n"/>
      <c r="S71" s="136">
        <f>IF(OR(C71="",E71="",G71=""),"",C71&amp;"|"&amp;E71&amp;"|"&amp;G71)</f>
        <v/>
      </c>
    </row>
    <row r="72">
      <c r="A72" s="54" t="inlineStr">
        <is>
          <t>EVL-00068</t>
        </is>
      </c>
      <c r="B72" s="131" t="n"/>
      <c r="C72" s="131" t="n"/>
      <c r="D72" s="54">
        <f>IF(C72="","",IFERROR(VLOOKUP(C72,'04_SCOPE_CLASSIFICATION'!$A$5:$B$35,2,FALSE),"UNKNOWN OBJECT"))</f>
        <v/>
      </c>
      <c r="E72" s="131" t="n"/>
      <c r="F72" s="54">
        <f>IF(E72="","",IFERROR(VLOOKUP(E72,'01_MANIFEST_LIBRARY'!$A$17:$B$35,2,FALSE),"UNKNOWN PACK"))</f>
        <v/>
      </c>
      <c r="G72" s="131" t="n"/>
      <c r="H72" s="131" t="n"/>
      <c r="I72" s="131" t="n"/>
      <c r="J72" s="136">
        <f>IF(B72="","",IF('02_SYSTEM_PROFILE'!B44="Operations-Connected",IF(COUNTIFS('07_EVIDENCE_VAULT'!$A:$A,B72,'07_EVIDENCE_VAULT'!$K:$K,"Current",'07_EVIDENCE_VAULT'!$T:$T,"Imported*",'07_EVIDENCE_VAULT'!$U:$U,"Reconciled")-COUNTIFS('07_EVIDENCE_VAULT'!$A:$A,B72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unreconciled"),IF(COUNTIFS('07_EVIDENCE_VAULT'!$A:$A,B72,'07_EVIDENCE_VAULT'!$K:$K,"Current")-COUNTIFS('07_EVIDENCE_VAULT'!$A:$A,B72,'07_EVIDENCE_VAULT'!$K:$K,"Current",'07_EVIDENCE_VAULT'!$I:$I,"&lt;"&amp;TODAY(),'07_EVIDENCE_VAULT'!$I:$I,"&lt;&gt;")&gt;0,"Current evidence","Missing / stale / unknown")))</f>
        <v/>
      </c>
      <c r="K72" s="136">
        <f>IF(B72="","",IF(D72="UNKNOWN OBJECT","BLOCK — unknown object",IF(D72="","BLOCK — object not configured",IF(F72="UNKNOWN PACK","BLOCK — unknown pack",IF(IFERROR(VLOOKUP(E72,'01_MANIFEST_LIBRARY'!$A$17:$D$35,4,FALSE),"")&lt;&gt;"Active","BLOCK — pack not active","VALID OBJECT/PACK")))))</f>
        <v/>
      </c>
      <c r="L72" s="136">
        <f>IF(B72="","",IF(G72="","BLOCK — Control / Claim ID required",IF(COUNTIFS('06_CONTROL_PACK_REGISTER'!$B$26:$B$225,C72,'06_CONTROL_PACK_REGISTER'!$C$26:$C$225,E72,'06_CONTROL_PACK_REGISTER'!$D$26:$D$225,G72)&gt;0,"VALID CONTROL/CLAIM","BLOCK — control/claim not registered for object + pack")))</f>
        <v/>
      </c>
      <c r="M72" s="131" t="n"/>
      <c r="N72" s="136">
        <f>IF(B72="","",IF(LEFT(J72,7)&lt;&gt;"Current","BLOCK — evidence currency",IF(K72&lt;&gt;"VALID OBJECT/PACK","BLOCK — object/pack mapping",IF(L72&lt;&gt;"VALID CONTROL/CLAIM","BLOCK — control/claim mapping",IF(M72="Confirmed supports requirement","REVIEWED SUPPORT",IF(M72="Rejected","REJECTED SUPPORT",IF(M72="Needs clarification","UNRESOLVED SUPPORT","UNREVIEWED SUPPORT")))))))</f>
        <v/>
      </c>
      <c r="O72" s="131" t="n"/>
      <c r="P72" s="131" t="n"/>
      <c r="Q72" s="131" t="n"/>
      <c r="R72" s="131" t="n"/>
      <c r="S72" s="136">
        <f>IF(OR(C72="",E72="",G72=""),"",C72&amp;"|"&amp;E72&amp;"|"&amp;G72)</f>
        <v/>
      </c>
    </row>
    <row r="73">
      <c r="A73" s="54" t="inlineStr">
        <is>
          <t>EVL-00069</t>
        </is>
      </c>
      <c r="B73" s="131" t="n"/>
      <c r="C73" s="131" t="n"/>
      <c r="D73" s="54">
        <f>IF(C73="","",IFERROR(VLOOKUP(C73,'04_SCOPE_CLASSIFICATION'!$A$5:$B$35,2,FALSE),"UNKNOWN OBJECT"))</f>
        <v/>
      </c>
      <c r="E73" s="131" t="n"/>
      <c r="F73" s="54">
        <f>IF(E73="","",IFERROR(VLOOKUP(E73,'01_MANIFEST_LIBRARY'!$A$17:$B$35,2,FALSE),"UNKNOWN PACK"))</f>
        <v/>
      </c>
      <c r="G73" s="131" t="n"/>
      <c r="H73" s="131" t="n"/>
      <c r="I73" s="131" t="n"/>
      <c r="J73" s="136">
        <f>IF(B73="","",IF('02_SYSTEM_PROFILE'!B44="Operations-Connected",IF(COUNTIFS('07_EVIDENCE_VAULT'!$A:$A,B73,'07_EVIDENCE_VAULT'!$K:$K,"Current",'07_EVIDENCE_VAULT'!$T:$T,"Imported*",'07_EVIDENCE_VAULT'!$U:$U,"Reconciled")-COUNTIFS('07_EVIDENCE_VAULT'!$A:$A,B73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unreconciled"),IF(COUNTIFS('07_EVIDENCE_VAULT'!$A:$A,B73,'07_EVIDENCE_VAULT'!$K:$K,"Current")-COUNTIFS('07_EVIDENCE_VAULT'!$A:$A,B73,'07_EVIDENCE_VAULT'!$K:$K,"Current",'07_EVIDENCE_VAULT'!$I:$I,"&lt;"&amp;TODAY(),'07_EVIDENCE_VAULT'!$I:$I,"&lt;&gt;")&gt;0,"Current evidence","Missing / stale / unknown")))</f>
        <v/>
      </c>
      <c r="K73" s="136">
        <f>IF(B73="","",IF(D73="UNKNOWN OBJECT","BLOCK — unknown object",IF(D73="","BLOCK — object not configured",IF(F73="UNKNOWN PACK","BLOCK — unknown pack",IF(IFERROR(VLOOKUP(E73,'01_MANIFEST_LIBRARY'!$A$17:$D$35,4,FALSE),"")&lt;&gt;"Active","BLOCK — pack not active","VALID OBJECT/PACK")))))</f>
        <v/>
      </c>
      <c r="L73" s="136">
        <f>IF(B73="","",IF(G73="","BLOCK — Control / Claim ID required",IF(COUNTIFS('06_CONTROL_PACK_REGISTER'!$B$26:$B$225,C73,'06_CONTROL_PACK_REGISTER'!$C$26:$C$225,E73,'06_CONTROL_PACK_REGISTER'!$D$26:$D$225,G73)&gt;0,"VALID CONTROL/CLAIM","BLOCK — control/claim not registered for object + pack")))</f>
        <v/>
      </c>
      <c r="M73" s="131" t="n"/>
      <c r="N73" s="136">
        <f>IF(B73="","",IF(LEFT(J73,7)&lt;&gt;"Current","BLOCK — evidence currency",IF(K73&lt;&gt;"VALID OBJECT/PACK","BLOCK — object/pack mapping",IF(L73&lt;&gt;"VALID CONTROL/CLAIM","BLOCK — control/claim mapping",IF(M73="Confirmed supports requirement","REVIEWED SUPPORT",IF(M73="Rejected","REJECTED SUPPORT",IF(M73="Needs clarification","UNRESOLVED SUPPORT","UNREVIEWED SUPPORT")))))))</f>
        <v/>
      </c>
      <c r="O73" s="131" t="n"/>
      <c r="P73" s="131" t="n"/>
      <c r="Q73" s="131" t="n"/>
      <c r="R73" s="131" t="n"/>
      <c r="S73" s="136">
        <f>IF(OR(C73="",E73="",G73=""),"",C73&amp;"|"&amp;E73&amp;"|"&amp;G73)</f>
        <v/>
      </c>
    </row>
    <row r="74">
      <c r="A74" s="54" t="inlineStr">
        <is>
          <t>EVL-00070</t>
        </is>
      </c>
      <c r="B74" s="131" t="n"/>
      <c r="C74" s="131" t="n"/>
      <c r="D74" s="54">
        <f>IF(C74="","",IFERROR(VLOOKUP(C74,'04_SCOPE_CLASSIFICATION'!$A$5:$B$35,2,FALSE),"UNKNOWN OBJECT"))</f>
        <v/>
      </c>
      <c r="E74" s="131" t="n"/>
      <c r="F74" s="54">
        <f>IF(E74="","",IFERROR(VLOOKUP(E74,'01_MANIFEST_LIBRARY'!$A$17:$B$35,2,FALSE),"UNKNOWN PACK"))</f>
        <v/>
      </c>
      <c r="G74" s="131" t="n"/>
      <c r="H74" s="131" t="n"/>
      <c r="I74" s="131" t="n"/>
      <c r="J74" s="136">
        <f>IF(B74="","",IF('02_SYSTEM_PROFILE'!B44="Operations-Connected",IF(COUNTIFS('07_EVIDENCE_VAULT'!$A:$A,B74,'07_EVIDENCE_VAULT'!$K:$K,"Current",'07_EVIDENCE_VAULT'!$T:$T,"Imported*",'07_EVIDENCE_VAULT'!$U:$U,"Reconciled")-COUNTIFS('07_EVIDENCE_VAULT'!$A:$A,B74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unreconciled"),IF(COUNTIFS('07_EVIDENCE_VAULT'!$A:$A,B74,'07_EVIDENCE_VAULT'!$K:$K,"Current")-COUNTIFS('07_EVIDENCE_VAULT'!$A:$A,B74,'07_EVIDENCE_VAULT'!$K:$K,"Current",'07_EVIDENCE_VAULT'!$I:$I,"&lt;"&amp;TODAY(),'07_EVIDENCE_VAULT'!$I:$I,"&lt;&gt;")&gt;0,"Current evidence","Missing / stale / unknown")))</f>
        <v/>
      </c>
      <c r="K74" s="136">
        <f>IF(B74="","",IF(D74="UNKNOWN OBJECT","BLOCK — unknown object",IF(D74="","BLOCK — object not configured",IF(F74="UNKNOWN PACK","BLOCK — unknown pack",IF(IFERROR(VLOOKUP(E74,'01_MANIFEST_LIBRARY'!$A$17:$D$35,4,FALSE),"")&lt;&gt;"Active","BLOCK — pack not active","VALID OBJECT/PACK")))))</f>
        <v/>
      </c>
      <c r="L74" s="136">
        <f>IF(B74="","",IF(G74="","BLOCK — Control / Claim ID required",IF(COUNTIFS('06_CONTROL_PACK_REGISTER'!$B$26:$B$225,C74,'06_CONTROL_PACK_REGISTER'!$C$26:$C$225,E74,'06_CONTROL_PACK_REGISTER'!$D$26:$D$225,G74)&gt;0,"VALID CONTROL/CLAIM","BLOCK — control/claim not registered for object + pack")))</f>
        <v/>
      </c>
      <c r="M74" s="131" t="n"/>
      <c r="N74" s="136">
        <f>IF(B74="","",IF(LEFT(J74,7)&lt;&gt;"Current","BLOCK — evidence currency",IF(K74&lt;&gt;"VALID OBJECT/PACK","BLOCK — object/pack mapping",IF(L74&lt;&gt;"VALID CONTROL/CLAIM","BLOCK — control/claim mapping",IF(M74="Confirmed supports requirement","REVIEWED SUPPORT",IF(M74="Rejected","REJECTED SUPPORT",IF(M74="Needs clarification","UNRESOLVED SUPPORT","UNREVIEWED SUPPORT")))))))</f>
        <v/>
      </c>
      <c r="O74" s="131" t="n"/>
      <c r="P74" s="131" t="n"/>
      <c r="Q74" s="131" t="n"/>
      <c r="R74" s="131" t="n"/>
      <c r="S74" s="136">
        <f>IF(OR(C74="",E74="",G74=""),"",C74&amp;"|"&amp;E74&amp;"|"&amp;G74)</f>
        <v/>
      </c>
    </row>
    <row r="75">
      <c r="A75" s="54" t="inlineStr">
        <is>
          <t>EVL-00071</t>
        </is>
      </c>
      <c r="B75" s="131" t="n"/>
      <c r="C75" s="131" t="n"/>
      <c r="D75" s="54">
        <f>IF(C75="","",IFERROR(VLOOKUP(C75,'04_SCOPE_CLASSIFICATION'!$A$5:$B$35,2,FALSE),"UNKNOWN OBJECT"))</f>
        <v/>
      </c>
      <c r="E75" s="131" t="n"/>
      <c r="F75" s="54">
        <f>IF(E75="","",IFERROR(VLOOKUP(E75,'01_MANIFEST_LIBRARY'!$A$17:$B$35,2,FALSE),"UNKNOWN PACK"))</f>
        <v/>
      </c>
      <c r="G75" s="131" t="n"/>
      <c r="H75" s="131" t="n"/>
      <c r="I75" s="131" t="n"/>
      <c r="J75" s="136">
        <f>IF(B75="","",IF('02_SYSTEM_PROFILE'!B44="Operations-Connected",IF(COUNTIFS('07_EVIDENCE_VAULT'!$A:$A,B75,'07_EVIDENCE_VAULT'!$K:$K,"Current",'07_EVIDENCE_VAULT'!$T:$T,"Imported*",'07_EVIDENCE_VAULT'!$U:$U,"Reconciled")-COUNTIFS('07_EVIDENCE_VAULT'!$A:$A,B75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unreconciled"),IF(COUNTIFS('07_EVIDENCE_VAULT'!$A:$A,B75,'07_EVIDENCE_VAULT'!$K:$K,"Current")-COUNTIFS('07_EVIDENCE_VAULT'!$A:$A,B75,'07_EVIDENCE_VAULT'!$K:$K,"Current",'07_EVIDENCE_VAULT'!$I:$I,"&lt;"&amp;TODAY(),'07_EVIDENCE_VAULT'!$I:$I,"&lt;&gt;")&gt;0,"Current evidence","Missing / stale / unknown")))</f>
        <v/>
      </c>
      <c r="K75" s="136">
        <f>IF(B75="","",IF(D75="UNKNOWN OBJECT","BLOCK — unknown object",IF(D75="","BLOCK — object not configured",IF(F75="UNKNOWN PACK","BLOCK — unknown pack",IF(IFERROR(VLOOKUP(E75,'01_MANIFEST_LIBRARY'!$A$17:$D$35,4,FALSE),"")&lt;&gt;"Active","BLOCK — pack not active","VALID OBJECT/PACK")))))</f>
        <v/>
      </c>
      <c r="L75" s="136">
        <f>IF(B75="","",IF(G75="","BLOCK — Control / Claim ID required",IF(COUNTIFS('06_CONTROL_PACK_REGISTER'!$B$26:$B$225,C75,'06_CONTROL_PACK_REGISTER'!$C$26:$C$225,E75,'06_CONTROL_PACK_REGISTER'!$D$26:$D$225,G75)&gt;0,"VALID CONTROL/CLAIM","BLOCK — control/claim not registered for object + pack")))</f>
        <v/>
      </c>
      <c r="M75" s="131" t="n"/>
      <c r="N75" s="136">
        <f>IF(B75="","",IF(LEFT(J75,7)&lt;&gt;"Current","BLOCK — evidence currency",IF(K75&lt;&gt;"VALID OBJECT/PACK","BLOCK — object/pack mapping",IF(L75&lt;&gt;"VALID CONTROL/CLAIM","BLOCK — control/claim mapping",IF(M75="Confirmed supports requirement","REVIEWED SUPPORT",IF(M75="Rejected","REJECTED SUPPORT",IF(M75="Needs clarification","UNRESOLVED SUPPORT","UNREVIEWED SUPPORT")))))))</f>
        <v/>
      </c>
      <c r="O75" s="131" t="n"/>
      <c r="P75" s="131" t="n"/>
      <c r="Q75" s="131" t="n"/>
      <c r="R75" s="131" t="n"/>
      <c r="S75" s="136">
        <f>IF(OR(C75="",E75="",G75=""),"",C75&amp;"|"&amp;E75&amp;"|"&amp;G75)</f>
        <v/>
      </c>
    </row>
    <row r="76">
      <c r="A76" s="54" t="inlineStr">
        <is>
          <t>EVL-00072</t>
        </is>
      </c>
      <c r="B76" s="131" t="n"/>
      <c r="C76" s="131" t="n"/>
      <c r="D76" s="54">
        <f>IF(C76="","",IFERROR(VLOOKUP(C76,'04_SCOPE_CLASSIFICATION'!$A$5:$B$35,2,FALSE),"UNKNOWN OBJECT"))</f>
        <v/>
      </c>
      <c r="E76" s="131" t="n"/>
      <c r="F76" s="54">
        <f>IF(E76="","",IFERROR(VLOOKUP(E76,'01_MANIFEST_LIBRARY'!$A$17:$B$35,2,FALSE),"UNKNOWN PACK"))</f>
        <v/>
      </c>
      <c r="G76" s="131" t="n"/>
      <c r="H76" s="131" t="n"/>
      <c r="I76" s="131" t="n"/>
      <c r="J76" s="136">
        <f>IF(B76="","",IF('02_SYSTEM_PROFILE'!B44="Operations-Connected",IF(COUNTIFS('07_EVIDENCE_VAULT'!$A:$A,B76,'07_EVIDENCE_VAULT'!$K:$K,"Current",'07_EVIDENCE_VAULT'!$T:$T,"Imported*",'07_EVIDENCE_VAULT'!$U:$U,"Reconciled")-COUNTIFS('07_EVIDENCE_VAULT'!$A:$A,B76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unreconciled"),IF(COUNTIFS('07_EVIDENCE_VAULT'!$A:$A,B76,'07_EVIDENCE_VAULT'!$K:$K,"Current")-COUNTIFS('07_EVIDENCE_VAULT'!$A:$A,B76,'07_EVIDENCE_VAULT'!$K:$K,"Current",'07_EVIDENCE_VAULT'!$I:$I,"&lt;"&amp;TODAY(),'07_EVIDENCE_VAULT'!$I:$I,"&lt;&gt;")&gt;0,"Current evidence","Missing / stale / unknown")))</f>
        <v/>
      </c>
      <c r="K76" s="136">
        <f>IF(B76="","",IF(D76="UNKNOWN OBJECT","BLOCK — unknown object",IF(D76="","BLOCK — object not configured",IF(F76="UNKNOWN PACK","BLOCK — unknown pack",IF(IFERROR(VLOOKUP(E76,'01_MANIFEST_LIBRARY'!$A$17:$D$35,4,FALSE),"")&lt;&gt;"Active","BLOCK — pack not active","VALID OBJECT/PACK")))))</f>
        <v/>
      </c>
      <c r="L76" s="136">
        <f>IF(B76="","",IF(G76="","BLOCK — Control / Claim ID required",IF(COUNTIFS('06_CONTROL_PACK_REGISTER'!$B$26:$B$225,C76,'06_CONTROL_PACK_REGISTER'!$C$26:$C$225,E76,'06_CONTROL_PACK_REGISTER'!$D$26:$D$225,G76)&gt;0,"VALID CONTROL/CLAIM","BLOCK — control/claim not registered for object + pack")))</f>
        <v/>
      </c>
      <c r="M76" s="131" t="n"/>
      <c r="N76" s="136">
        <f>IF(B76="","",IF(LEFT(J76,7)&lt;&gt;"Current","BLOCK — evidence currency",IF(K76&lt;&gt;"VALID OBJECT/PACK","BLOCK — object/pack mapping",IF(L76&lt;&gt;"VALID CONTROL/CLAIM","BLOCK — control/claim mapping",IF(M76="Confirmed supports requirement","REVIEWED SUPPORT",IF(M76="Rejected","REJECTED SUPPORT",IF(M76="Needs clarification","UNRESOLVED SUPPORT","UNREVIEWED SUPPORT")))))))</f>
        <v/>
      </c>
      <c r="O76" s="131" t="n"/>
      <c r="P76" s="131" t="n"/>
      <c r="Q76" s="131" t="n"/>
      <c r="R76" s="131" t="n"/>
      <c r="S76" s="136">
        <f>IF(OR(C76="",E76="",G76=""),"",C76&amp;"|"&amp;E76&amp;"|"&amp;G76)</f>
        <v/>
      </c>
    </row>
    <row r="77">
      <c r="A77" s="54" t="inlineStr">
        <is>
          <t>EVL-00073</t>
        </is>
      </c>
      <c r="B77" s="131" t="n"/>
      <c r="C77" s="131" t="n"/>
      <c r="D77" s="54">
        <f>IF(C77="","",IFERROR(VLOOKUP(C77,'04_SCOPE_CLASSIFICATION'!$A$5:$B$35,2,FALSE),"UNKNOWN OBJECT"))</f>
        <v/>
      </c>
      <c r="E77" s="131" t="n"/>
      <c r="F77" s="54">
        <f>IF(E77="","",IFERROR(VLOOKUP(E77,'01_MANIFEST_LIBRARY'!$A$17:$B$35,2,FALSE),"UNKNOWN PACK"))</f>
        <v/>
      </c>
      <c r="G77" s="131" t="n"/>
      <c r="H77" s="131" t="n"/>
      <c r="I77" s="131" t="n"/>
      <c r="J77" s="136">
        <f>IF(B77="","",IF('02_SYSTEM_PROFILE'!B44="Operations-Connected",IF(COUNTIFS('07_EVIDENCE_VAULT'!$A:$A,B77,'07_EVIDENCE_VAULT'!$K:$K,"Current",'07_EVIDENCE_VAULT'!$T:$T,"Imported*",'07_EVIDENCE_VAULT'!$U:$U,"Reconciled")-COUNTIFS('07_EVIDENCE_VAULT'!$A:$A,B77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unreconciled"),IF(COUNTIFS('07_EVIDENCE_VAULT'!$A:$A,B77,'07_EVIDENCE_VAULT'!$K:$K,"Current")-COUNTIFS('07_EVIDENCE_VAULT'!$A:$A,B77,'07_EVIDENCE_VAULT'!$K:$K,"Current",'07_EVIDENCE_VAULT'!$I:$I,"&lt;"&amp;TODAY(),'07_EVIDENCE_VAULT'!$I:$I,"&lt;&gt;")&gt;0,"Current evidence","Missing / stale / unknown")))</f>
        <v/>
      </c>
      <c r="K77" s="136">
        <f>IF(B77="","",IF(D77="UNKNOWN OBJECT","BLOCK — unknown object",IF(D77="","BLOCK — object not configured",IF(F77="UNKNOWN PACK","BLOCK — unknown pack",IF(IFERROR(VLOOKUP(E77,'01_MANIFEST_LIBRARY'!$A$17:$D$35,4,FALSE),"")&lt;&gt;"Active","BLOCK — pack not active","VALID OBJECT/PACK")))))</f>
        <v/>
      </c>
      <c r="L77" s="136">
        <f>IF(B77="","",IF(G77="","BLOCK — Control / Claim ID required",IF(COUNTIFS('06_CONTROL_PACK_REGISTER'!$B$26:$B$225,C77,'06_CONTROL_PACK_REGISTER'!$C$26:$C$225,E77,'06_CONTROL_PACK_REGISTER'!$D$26:$D$225,G77)&gt;0,"VALID CONTROL/CLAIM","BLOCK — control/claim not registered for object + pack")))</f>
        <v/>
      </c>
      <c r="M77" s="131" t="n"/>
      <c r="N77" s="136">
        <f>IF(B77="","",IF(LEFT(J77,7)&lt;&gt;"Current","BLOCK — evidence currency",IF(K77&lt;&gt;"VALID OBJECT/PACK","BLOCK — object/pack mapping",IF(L77&lt;&gt;"VALID CONTROL/CLAIM","BLOCK — control/claim mapping",IF(M77="Confirmed supports requirement","REVIEWED SUPPORT",IF(M77="Rejected","REJECTED SUPPORT",IF(M77="Needs clarification","UNRESOLVED SUPPORT","UNREVIEWED SUPPORT")))))))</f>
        <v/>
      </c>
      <c r="O77" s="131" t="n"/>
      <c r="P77" s="131" t="n"/>
      <c r="Q77" s="131" t="n"/>
      <c r="R77" s="131" t="n"/>
      <c r="S77" s="136">
        <f>IF(OR(C77="",E77="",G77=""),"",C77&amp;"|"&amp;E77&amp;"|"&amp;G77)</f>
        <v/>
      </c>
    </row>
    <row r="78">
      <c r="A78" s="54" t="inlineStr">
        <is>
          <t>EVL-00074</t>
        </is>
      </c>
      <c r="B78" s="131" t="n"/>
      <c r="C78" s="131" t="n"/>
      <c r="D78" s="54">
        <f>IF(C78="","",IFERROR(VLOOKUP(C78,'04_SCOPE_CLASSIFICATION'!$A$5:$B$35,2,FALSE),"UNKNOWN OBJECT"))</f>
        <v/>
      </c>
      <c r="E78" s="131" t="n"/>
      <c r="F78" s="54">
        <f>IF(E78="","",IFERROR(VLOOKUP(E78,'01_MANIFEST_LIBRARY'!$A$17:$B$35,2,FALSE),"UNKNOWN PACK"))</f>
        <v/>
      </c>
      <c r="G78" s="131" t="n"/>
      <c r="H78" s="131" t="n"/>
      <c r="I78" s="131" t="n"/>
      <c r="J78" s="136">
        <f>IF(B78="","",IF('02_SYSTEM_PROFILE'!B44="Operations-Connected",IF(COUNTIFS('07_EVIDENCE_VAULT'!$A:$A,B78,'07_EVIDENCE_VAULT'!$K:$K,"Current",'07_EVIDENCE_VAULT'!$T:$T,"Imported*",'07_EVIDENCE_VAULT'!$U:$U,"Reconciled")-COUNTIFS('07_EVIDENCE_VAULT'!$A:$A,B78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unreconciled"),IF(COUNTIFS('07_EVIDENCE_VAULT'!$A:$A,B78,'07_EVIDENCE_VAULT'!$K:$K,"Current")-COUNTIFS('07_EVIDENCE_VAULT'!$A:$A,B78,'07_EVIDENCE_VAULT'!$K:$K,"Current",'07_EVIDENCE_VAULT'!$I:$I,"&lt;"&amp;TODAY(),'07_EVIDENCE_VAULT'!$I:$I,"&lt;&gt;")&gt;0,"Current evidence","Missing / stale / unknown")))</f>
        <v/>
      </c>
      <c r="K78" s="136">
        <f>IF(B78="","",IF(D78="UNKNOWN OBJECT","BLOCK — unknown object",IF(D78="","BLOCK — object not configured",IF(F78="UNKNOWN PACK","BLOCK — unknown pack",IF(IFERROR(VLOOKUP(E78,'01_MANIFEST_LIBRARY'!$A$17:$D$35,4,FALSE),"")&lt;&gt;"Active","BLOCK — pack not active","VALID OBJECT/PACK")))))</f>
        <v/>
      </c>
      <c r="L78" s="136">
        <f>IF(B78="","",IF(G78="","BLOCK — Control / Claim ID required",IF(COUNTIFS('06_CONTROL_PACK_REGISTER'!$B$26:$B$225,C78,'06_CONTROL_PACK_REGISTER'!$C$26:$C$225,E78,'06_CONTROL_PACK_REGISTER'!$D$26:$D$225,G78)&gt;0,"VALID CONTROL/CLAIM","BLOCK — control/claim not registered for object + pack")))</f>
        <v/>
      </c>
      <c r="M78" s="131" t="n"/>
      <c r="N78" s="136">
        <f>IF(B78="","",IF(LEFT(J78,7)&lt;&gt;"Current","BLOCK — evidence currency",IF(K78&lt;&gt;"VALID OBJECT/PACK","BLOCK — object/pack mapping",IF(L78&lt;&gt;"VALID CONTROL/CLAIM","BLOCK — control/claim mapping",IF(M78="Confirmed supports requirement","REVIEWED SUPPORT",IF(M78="Rejected","REJECTED SUPPORT",IF(M78="Needs clarification","UNRESOLVED SUPPORT","UNREVIEWED SUPPORT")))))))</f>
        <v/>
      </c>
      <c r="O78" s="131" t="n"/>
      <c r="P78" s="131" t="n"/>
      <c r="Q78" s="131" t="n"/>
      <c r="R78" s="131" t="n"/>
      <c r="S78" s="136">
        <f>IF(OR(C78="",E78="",G78=""),"",C78&amp;"|"&amp;E78&amp;"|"&amp;G78)</f>
        <v/>
      </c>
    </row>
    <row r="79">
      <c r="A79" s="54" t="inlineStr">
        <is>
          <t>EVL-00075</t>
        </is>
      </c>
      <c r="B79" s="131" t="n"/>
      <c r="C79" s="131" t="n"/>
      <c r="D79" s="54">
        <f>IF(C79="","",IFERROR(VLOOKUP(C79,'04_SCOPE_CLASSIFICATION'!$A$5:$B$35,2,FALSE),"UNKNOWN OBJECT"))</f>
        <v/>
      </c>
      <c r="E79" s="131" t="n"/>
      <c r="F79" s="54">
        <f>IF(E79="","",IFERROR(VLOOKUP(E79,'01_MANIFEST_LIBRARY'!$A$17:$B$35,2,FALSE),"UNKNOWN PACK"))</f>
        <v/>
      </c>
      <c r="G79" s="131" t="n"/>
      <c r="H79" s="131" t="n"/>
      <c r="I79" s="131" t="n"/>
      <c r="J79" s="136">
        <f>IF(B79="","",IF('02_SYSTEM_PROFILE'!B44="Operations-Connected",IF(COUNTIFS('07_EVIDENCE_VAULT'!$A:$A,B79,'07_EVIDENCE_VAULT'!$K:$K,"Current",'07_EVIDENCE_VAULT'!$T:$T,"Imported*",'07_EVIDENCE_VAULT'!$U:$U,"Reconciled")-COUNTIFS('07_EVIDENCE_VAULT'!$A:$A,B79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unreconciled"),IF(COUNTIFS('07_EVIDENCE_VAULT'!$A:$A,B79,'07_EVIDENCE_VAULT'!$K:$K,"Current")-COUNTIFS('07_EVIDENCE_VAULT'!$A:$A,B79,'07_EVIDENCE_VAULT'!$K:$K,"Current",'07_EVIDENCE_VAULT'!$I:$I,"&lt;"&amp;TODAY(),'07_EVIDENCE_VAULT'!$I:$I,"&lt;&gt;")&gt;0,"Current evidence","Missing / stale / unknown")))</f>
        <v/>
      </c>
      <c r="K79" s="136">
        <f>IF(B79="","",IF(D79="UNKNOWN OBJECT","BLOCK — unknown object",IF(D79="","BLOCK — object not configured",IF(F79="UNKNOWN PACK","BLOCK — unknown pack",IF(IFERROR(VLOOKUP(E79,'01_MANIFEST_LIBRARY'!$A$17:$D$35,4,FALSE),"")&lt;&gt;"Active","BLOCK — pack not active","VALID OBJECT/PACK")))))</f>
        <v/>
      </c>
      <c r="L79" s="136">
        <f>IF(B79="","",IF(G79="","BLOCK — Control / Claim ID required",IF(COUNTIFS('06_CONTROL_PACK_REGISTER'!$B$26:$B$225,C79,'06_CONTROL_PACK_REGISTER'!$C$26:$C$225,E79,'06_CONTROL_PACK_REGISTER'!$D$26:$D$225,G79)&gt;0,"VALID CONTROL/CLAIM","BLOCK — control/claim not registered for object + pack")))</f>
        <v/>
      </c>
      <c r="M79" s="131" t="n"/>
      <c r="N79" s="136">
        <f>IF(B79="","",IF(LEFT(J79,7)&lt;&gt;"Current","BLOCK — evidence currency",IF(K79&lt;&gt;"VALID OBJECT/PACK","BLOCK — object/pack mapping",IF(L79&lt;&gt;"VALID CONTROL/CLAIM","BLOCK — control/claim mapping",IF(M79="Confirmed supports requirement","REVIEWED SUPPORT",IF(M79="Rejected","REJECTED SUPPORT",IF(M79="Needs clarification","UNRESOLVED SUPPORT","UNREVIEWED SUPPORT")))))))</f>
        <v/>
      </c>
      <c r="O79" s="131" t="n"/>
      <c r="P79" s="131" t="n"/>
      <c r="Q79" s="131" t="n"/>
      <c r="R79" s="131" t="n"/>
      <c r="S79" s="136">
        <f>IF(OR(C79="",E79="",G79=""),"",C79&amp;"|"&amp;E79&amp;"|"&amp;G79)</f>
        <v/>
      </c>
    </row>
    <row r="80">
      <c r="A80" s="54" t="inlineStr">
        <is>
          <t>EVL-00076</t>
        </is>
      </c>
      <c r="B80" s="131" t="n"/>
      <c r="C80" s="131" t="n"/>
      <c r="D80" s="54">
        <f>IF(C80="","",IFERROR(VLOOKUP(C80,'04_SCOPE_CLASSIFICATION'!$A$5:$B$35,2,FALSE),"UNKNOWN OBJECT"))</f>
        <v/>
      </c>
      <c r="E80" s="131" t="n"/>
      <c r="F80" s="54">
        <f>IF(E80="","",IFERROR(VLOOKUP(E80,'01_MANIFEST_LIBRARY'!$A$17:$B$35,2,FALSE),"UNKNOWN PACK"))</f>
        <v/>
      </c>
      <c r="G80" s="131" t="n"/>
      <c r="H80" s="131" t="n"/>
      <c r="I80" s="131" t="n"/>
      <c r="J80" s="136">
        <f>IF(B80="","",IF('02_SYSTEM_PROFILE'!B44="Operations-Connected",IF(COUNTIFS('07_EVIDENCE_VAULT'!$A:$A,B80,'07_EVIDENCE_VAULT'!$K:$K,"Current",'07_EVIDENCE_VAULT'!$T:$T,"Imported*",'07_EVIDENCE_VAULT'!$U:$U,"Reconciled")-COUNTIFS('07_EVIDENCE_VAULT'!$A:$A,B80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unreconciled"),IF(COUNTIFS('07_EVIDENCE_VAULT'!$A:$A,B80,'07_EVIDENCE_VAULT'!$K:$K,"Current")-COUNTIFS('07_EVIDENCE_VAULT'!$A:$A,B80,'07_EVIDENCE_VAULT'!$K:$K,"Current",'07_EVIDENCE_VAULT'!$I:$I,"&lt;"&amp;TODAY(),'07_EVIDENCE_VAULT'!$I:$I,"&lt;&gt;")&gt;0,"Current evidence","Missing / stale / unknown")))</f>
        <v/>
      </c>
      <c r="K80" s="136">
        <f>IF(B80="","",IF(D80="UNKNOWN OBJECT","BLOCK — unknown object",IF(D80="","BLOCK — object not configured",IF(F80="UNKNOWN PACK","BLOCK — unknown pack",IF(IFERROR(VLOOKUP(E80,'01_MANIFEST_LIBRARY'!$A$17:$D$35,4,FALSE),"")&lt;&gt;"Active","BLOCK — pack not active","VALID OBJECT/PACK")))))</f>
        <v/>
      </c>
      <c r="L80" s="136">
        <f>IF(B80="","",IF(G80="","BLOCK — Control / Claim ID required",IF(COUNTIFS('06_CONTROL_PACK_REGISTER'!$B$26:$B$225,C80,'06_CONTROL_PACK_REGISTER'!$C$26:$C$225,E80,'06_CONTROL_PACK_REGISTER'!$D$26:$D$225,G80)&gt;0,"VALID CONTROL/CLAIM","BLOCK — control/claim not registered for object + pack")))</f>
        <v/>
      </c>
      <c r="M80" s="131" t="n"/>
      <c r="N80" s="136">
        <f>IF(B80="","",IF(LEFT(J80,7)&lt;&gt;"Current","BLOCK — evidence currency",IF(K80&lt;&gt;"VALID OBJECT/PACK","BLOCK — object/pack mapping",IF(L80&lt;&gt;"VALID CONTROL/CLAIM","BLOCK — control/claim mapping",IF(M80="Confirmed supports requirement","REVIEWED SUPPORT",IF(M80="Rejected","REJECTED SUPPORT",IF(M80="Needs clarification","UNRESOLVED SUPPORT","UNREVIEWED SUPPORT")))))))</f>
        <v/>
      </c>
      <c r="O80" s="131" t="n"/>
      <c r="P80" s="131" t="n"/>
      <c r="Q80" s="131" t="n"/>
      <c r="R80" s="131" t="n"/>
      <c r="S80" s="136">
        <f>IF(OR(C80="",E80="",G80=""),"",C80&amp;"|"&amp;E80&amp;"|"&amp;G80)</f>
        <v/>
      </c>
    </row>
    <row r="81">
      <c r="A81" s="54" t="inlineStr">
        <is>
          <t>EVL-00077</t>
        </is>
      </c>
      <c r="B81" s="131" t="n"/>
      <c r="C81" s="131" t="n"/>
      <c r="D81" s="54">
        <f>IF(C81="","",IFERROR(VLOOKUP(C81,'04_SCOPE_CLASSIFICATION'!$A$5:$B$35,2,FALSE),"UNKNOWN OBJECT"))</f>
        <v/>
      </c>
      <c r="E81" s="131" t="n"/>
      <c r="F81" s="54">
        <f>IF(E81="","",IFERROR(VLOOKUP(E81,'01_MANIFEST_LIBRARY'!$A$17:$B$35,2,FALSE),"UNKNOWN PACK"))</f>
        <v/>
      </c>
      <c r="G81" s="131" t="n"/>
      <c r="H81" s="131" t="n"/>
      <c r="I81" s="131" t="n"/>
      <c r="J81" s="136">
        <f>IF(B81="","",IF('02_SYSTEM_PROFILE'!B44="Operations-Connected",IF(COUNTIFS('07_EVIDENCE_VAULT'!$A:$A,B81,'07_EVIDENCE_VAULT'!$K:$K,"Current",'07_EVIDENCE_VAULT'!$T:$T,"Imported*",'07_EVIDENCE_VAULT'!$U:$U,"Reconciled")-COUNTIFS('07_EVIDENCE_VAULT'!$A:$A,B81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unreconciled"),IF(COUNTIFS('07_EVIDENCE_VAULT'!$A:$A,B81,'07_EVIDENCE_VAULT'!$K:$K,"Current")-COUNTIFS('07_EVIDENCE_VAULT'!$A:$A,B81,'07_EVIDENCE_VAULT'!$K:$K,"Current",'07_EVIDENCE_VAULT'!$I:$I,"&lt;"&amp;TODAY(),'07_EVIDENCE_VAULT'!$I:$I,"&lt;&gt;")&gt;0,"Current evidence","Missing / stale / unknown")))</f>
        <v/>
      </c>
      <c r="K81" s="136">
        <f>IF(B81="","",IF(D81="UNKNOWN OBJECT","BLOCK — unknown object",IF(D81="","BLOCK — object not configured",IF(F81="UNKNOWN PACK","BLOCK — unknown pack",IF(IFERROR(VLOOKUP(E81,'01_MANIFEST_LIBRARY'!$A$17:$D$35,4,FALSE),"")&lt;&gt;"Active","BLOCK — pack not active","VALID OBJECT/PACK")))))</f>
        <v/>
      </c>
      <c r="L81" s="136">
        <f>IF(B81="","",IF(G81="","BLOCK — Control / Claim ID required",IF(COUNTIFS('06_CONTROL_PACK_REGISTER'!$B$26:$B$225,C81,'06_CONTROL_PACK_REGISTER'!$C$26:$C$225,E81,'06_CONTROL_PACK_REGISTER'!$D$26:$D$225,G81)&gt;0,"VALID CONTROL/CLAIM","BLOCK — control/claim not registered for object + pack")))</f>
        <v/>
      </c>
      <c r="M81" s="131" t="n"/>
      <c r="N81" s="136">
        <f>IF(B81="","",IF(LEFT(J81,7)&lt;&gt;"Current","BLOCK — evidence currency",IF(K81&lt;&gt;"VALID OBJECT/PACK","BLOCK — object/pack mapping",IF(L81&lt;&gt;"VALID CONTROL/CLAIM","BLOCK — control/claim mapping",IF(M81="Confirmed supports requirement","REVIEWED SUPPORT",IF(M81="Rejected","REJECTED SUPPORT",IF(M81="Needs clarification","UNRESOLVED SUPPORT","UNREVIEWED SUPPORT")))))))</f>
        <v/>
      </c>
      <c r="O81" s="131" t="n"/>
      <c r="P81" s="131" t="n"/>
      <c r="Q81" s="131" t="n"/>
      <c r="R81" s="131" t="n"/>
      <c r="S81" s="136">
        <f>IF(OR(C81="",E81="",G81=""),"",C81&amp;"|"&amp;E81&amp;"|"&amp;G81)</f>
        <v/>
      </c>
    </row>
    <row r="82">
      <c r="A82" s="54" t="inlineStr">
        <is>
          <t>EVL-00078</t>
        </is>
      </c>
      <c r="B82" s="131" t="n"/>
      <c r="C82" s="131" t="n"/>
      <c r="D82" s="54">
        <f>IF(C82="","",IFERROR(VLOOKUP(C82,'04_SCOPE_CLASSIFICATION'!$A$5:$B$35,2,FALSE),"UNKNOWN OBJECT"))</f>
        <v/>
      </c>
      <c r="E82" s="131" t="n"/>
      <c r="F82" s="54">
        <f>IF(E82="","",IFERROR(VLOOKUP(E82,'01_MANIFEST_LIBRARY'!$A$17:$B$35,2,FALSE),"UNKNOWN PACK"))</f>
        <v/>
      </c>
      <c r="G82" s="131" t="n"/>
      <c r="H82" s="131" t="n"/>
      <c r="I82" s="131" t="n"/>
      <c r="J82" s="136">
        <f>IF(B82="","",IF('02_SYSTEM_PROFILE'!B44="Operations-Connected",IF(COUNTIFS('07_EVIDENCE_VAULT'!$A:$A,B82,'07_EVIDENCE_VAULT'!$K:$K,"Current",'07_EVIDENCE_VAULT'!$T:$T,"Imported*",'07_EVIDENCE_VAULT'!$U:$U,"Reconciled")-COUNTIFS('07_EVIDENCE_VAULT'!$A:$A,B82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unreconciled"),IF(COUNTIFS('07_EVIDENCE_VAULT'!$A:$A,B82,'07_EVIDENCE_VAULT'!$K:$K,"Current")-COUNTIFS('07_EVIDENCE_VAULT'!$A:$A,B82,'07_EVIDENCE_VAULT'!$K:$K,"Current",'07_EVIDENCE_VAULT'!$I:$I,"&lt;"&amp;TODAY(),'07_EVIDENCE_VAULT'!$I:$I,"&lt;&gt;")&gt;0,"Current evidence","Missing / stale / unknown")))</f>
        <v/>
      </c>
      <c r="K82" s="136">
        <f>IF(B82="","",IF(D82="UNKNOWN OBJECT","BLOCK — unknown object",IF(D82="","BLOCK — object not configured",IF(F82="UNKNOWN PACK","BLOCK — unknown pack",IF(IFERROR(VLOOKUP(E82,'01_MANIFEST_LIBRARY'!$A$17:$D$35,4,FALSE),"")&lt;&gt;"Active","BLOCK — pack not active","VALID OBJECT/PACK")))))</f>
        <v/>
      </c>
      <c r="L82" s="136">
        <f>IF(B82="","",IF(G82="","BLOCK — Control / Claim ID required",IF(COUNTIFS('06_CONTROL_PACK_REGISTER'!$B$26:$B$225,C82,'06_CONTROL_PACK_REGISTER'!$C$26:$C$225,E82,'06_CONTROL_PACK_REGISTER'!$D$26:$D$225,G82)&gt;0,"VALID CONTROL/CLAIM","BLOCK — control/claim not registered for object + pack")))</f>
        <v/>
      </c>
      <c r="M82" s="131" t="n"/>
      <c r="N82" s="136">
        <f>IF(B82="","",IF(LEFT(J82,7)&lt;&gt;"Current","BLOCK — evidence currency",IF(K82&lt;&gt;"VALID OBJECT/PACK","BLOCK — object/pack mapping",IF(L82&lt;&gt;"VALID CONTROL/CLAIM","BLOCK — control/claim mapping",IF(M82="Confirmed supports requirement","REVIEWED SUPPORT",IF(M82="Rejected","REJECTED SUPPORT",IF(M82="Needs clarification","UNRESOLVED SUPPORT","UNREVIEWED SUPPORT")))))))</f>
        <v/>
      </c>
      <c r="O82" s="131" t="n"/>
      <c r="P82" s="131" t="n"/>
      <c r="Q82" s="131" t="n"/>
      <c r="R82" s="131" t="n"/>
      <c r="S82" s="136">
        <f>IF(OR(C82="",E82="",G82=""),"",C82&amp;"|"&amp;E82&amp;"|"&amp;G82)</f>
        <v/>
      </c>
    </row>
    <row r="83">
      <c r="A83" s="54" t="inlineStr">
        <is>
          <t>EVL-00079</t>
        </is>
      </c>
      <c r="B83" s="131" t="n"/>
      <c r="C83" s="131" t="n"/>
      <c r="D83" s="54">
        <f>IF(C83="","",IFERROR(VLOOKUP(C83,'04_SCOPE_CLASSIFICATION'!$A$5:$B$35,2,FALSE),"UNKNOWN OBJECT"))</f>
        <v/>
      </c>
      <c r="E83" s="131" t="n"/>
      <c r="F83" s="54">
        <f>IF(E83="","",IFERROR(VLOOKUP(E83,'01_MANIFEST_LIBRARY'!$A$17:$B$35,2,FALSE),"UNKNOWN PACK"))</f>
        <v/>
      </c>
      <c r="G83" s="131" t="n"/>
      <c r="H83" s="131" t="n"/>
      <c r="I83" s="131" t="n"/>
      <c r="J83" s="136">
        <f>IF(B83="","",IF('02_SYSTEM_PROFILE'!B44="Operations-Connected",IF(COUNTIFS('07_EVIDENCE_VAULT'!$A:$A,B83,'07_EVIDENCE_VAULT'!$K:$K,"Current",'07_EVIDENCE_VAULT'!$T:$T,"Imported*",'07_EVIDENCE_VAULT'!$U:$U,"Reconciled")-COUNTIFS('07_EVIDENCE_VAULT'!$A:$A,B83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unreconciled"),IF(COUNTIFS('07_EVIDENCE_VAULT'!$A:$A,B83,'07_EVIDENCE_VAULT'!$K:$K,"Current")-COUNTIFS('07_EVIDENCE_VAULT'!$A:$A,B83,'07_EVIDENCE_VAULT'!$K:$K,"Current",'07_EVIDENCE_VAULT'!$I:$I,"&lt;"&amp;TODAY(),'07_EVIDENCE_VAULT'!$I:$I,"&lt;&gt;")&gt;0,"Current evidence","Missing / stale / unknown")))</f>
        <v/>
      </c>
      <c r="K83" s="136">
        <f>IF(B83="","",IF(D83="UNKNOWN OBJECT","BLOCK — unknown object",IF(D83="","BLOCK — object not configured",IF(F83="UNKNOWN PACK","BLOCK — unknown pack",IF(IFERROR(VLOOKUP(E83,'01_MANIFEST_LIBRARY'!$A$17:$D$35,4,FALSE),"")&lt;&gt;"Active","BLOCK — pack not active","VALID OBJECT/PACK")))))</f>
        <v/>
      </c>
      <c r="L83" s="136">
        <f>IF(B83="","",IF(G83="","BLOCK — Control / Claim ID required",IF(COUNTIFS('06_CONTROL_PACK_REGISTER'!$B$26:$B$225,C83,'06_CONTROL_PACK_REGISTER'!$C$26:$C$225,E83,'06_CONTROL_PACK_REGISTER'!$D$26:$D$225,G83)&gt;0,"VALID CONTROL/CLAIM","BLOCK — control/claim not registered for object + pack")))</f>
        <v/>
      </c>
      <c r="M83" s="131" t="n"/>
      <c r="N83" s="136">
        <f>IF(B83="","",IF(LEFT(J83,7)&lt;&gt;"Current","BLOCK — evidence currency",IF(K83&lt;&gt;"VALID OBJECT/PACK","BLOCK — object/pack mapping",IF(L83&lt;&gt;"VALID CONTROL/CLAIM","BLOCK — control/claim mapping",IF(M83="Confirmed supports requirement","REVIEWED SUPPORT",IF(M83="Rejected","REJECTED SUPPORT",IF(M83="Needs clarification","UNRESOLVED SUPPORT","UNREVIEWED SUPPORT")))))))</f>
        <v/>
      </c>
      <c r="O83" s="131" t="n"/>
      <c r="P83" s="131" t="n"/>
      <c r="Q83" s="131" t="n"/>
      <c r="R83" s="131" t="n"/>
      <c r="S83" s="136">
        <f>IF(OR(C83="",E83="",G83=""),"",C83&amp;"|"&amp;E83&amp;"|"&amp;G83)</f>
        <v/>
      </c>
    </row>
    <row r="84">
      <c r="A84" s="54" t="inlineStr">
        <is>
          <t>EVL-00080</t>
        </is>
      </c>
      <c r="B84" s="131" t="n"/>
      <c r="C84" s="131" t="n"/>
      <c r="D84" s="54">
        <f>IF(C84="","",IFERROR(VLOOKUP(C84,'04_SCOPE_CLASSIFICATION'!$A$5:$B$35,2,FALSE),"UNKNOWN OBJECT"))</f>
        <v/>
      </c>
      <c r="E84" s="131" t="n"/>
      <c r="F84" s="54">
        <f>IF(E84="","",IFERROR(VLOOKUP(E84,'01_MANIFEST_LIBRARY'!$A$17:$B$35,2,FALSE),"UNKNOWN PACK"))</f>
        <v/>
      </c>
      <c r="G84" s="131" t="n"/>
      <c r="H84" s="131" t="n"/>
      <c r="I84" s="131" t="n"/>
      <c r="J84" s="136">
        <f>IF(B84="","",IF('02_SYSTEM_PROFILE'!B44="Operations-Connected",IF(COUNTIFS('07_EVIDENCE_VAULT'!$A:$A,B84,'07_EVIDENCE_VAULT'!$K:$K,"Current",'07_EVIDENCE_VAULT'!$T:$T,"Imported*",'07_EVIDENCE_VAULT'!$U:$U,"Reconciled")-COUNTIFS('07_EVIDENCE_VAULT'!$A:$A,B84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unreconciled"),IF(COUNTIFS('07_EVIDENCE_VAULT'!$A:$A,B84,'07_EVIDENCE_VAULT'!$K:$K,"Current")-COUNTIFS('07_EVIDENCE_VAULT'!$A:$A,B84,'07_EVIDENCE_VAULT'!$K:$K,"Current",'07_EVIDENCE_VAULT'!$I:$I,"&lt;"&amp;TODAY(),'07_EVIDENCE_VAULT'!$I:$I,"&lt;&gt;")&gt;0,"Current evidence","Missing / stale / unknown")))</f>
        <v/>
      </c>
      <c r="K84" s="136">
        <f>IF(B84="","",IF(D84="UNKNOWN OBJECT","BLOCK — unknown object",IF(D84="","BLOCK — object not configured",IF(F84="UNKNOWN PACK","BLOCK — unknown pack",IF(IFERROR(VLOOKUP(E84,'01_MANIFEST_LIBRARY'!$A$17:$D$35,4,FALSE),"")&lt;&gt;"Active","BLOCK — pack not active","VALID OBJECT/PACK")))))</f>
        <v/>
      </c>
      <c r="L84" s="136">
        <f>IF(B84="","",IF(G84="","BLOCK — Control / Claim ID required",IF(COUNTIFS('06_CONTROL_PACK_REGISTER'!$B$26:$B$225,C84,'06_CONTROL_PACK_REGISTER'!$C$26:$C$225,E84,'06_CONTROL_PACK_REGISTER'!$D$26:$D$225,G84)&gt;0,"VALID CONTROL/CLAIM","BLOCK — control/claim not registered for object + pack")))</f>
        <v/>
      </c>
      <c r="M84" s="131" t="n"/>
      <c r="N84" s="136">
        <f>IF(B84="","",IF(LEFT(J84,7)&lt;&gt;"Current","BLOCK — evidence currency",IF(K84&lt;&gt;"VALID OBJECT/PACK","BLOCK — object/pack mapping",IF(L84&lt;&gt;"VALID CONTROL/CLAIM","BLOCK — control/claim mapping",IF(M84="Confirmed supports requirement","REVIEWED SUPPORT",IF(M84="Rejected","REJECTED SUPPORT",IF(M84="Needs clarification","UNRESOLVED SUPPORT","UNREVIEWED SUPPORT")))))))</f>
        <v/>
      </c>
      <c r="O84" s="131" t="n"/>
      <c r="P84" s="131" t="n"/>
      <c r="Q84" s="131" t="n"/>
      <c r="R84" s="131" t="n"/>
      <c r="S84" s="136">
        <f>IF(OR(C84="",E84="",G84=""),"",C84&amp;"|"&amp;E84&amp;"|"&amp;G84)</f>
        <v/>
      </c>
    </row>
    <row r="85">
      <c r="A85" s="54" t="inlineStr">
        <is>
          <t>EVL-00081</t>
        </is>
      </c>
      <c r="B85" s="131" t="n"/>
      <c r="C85" s="131" t="n"/>
      <c r="D85" s="54">
        <f>IF(C85="","",IFERROR(VLOOKUP(C85,'04_SCOPE_CLASSIFICATION'!$A$5:$B$35,2,FALSE),"UNKNOWN OBJECT"))</f>
        <v/>
      </c>
      <c r="E85" s="131" t="n"/>
      <c r="F85" s="54">
        <f>IF(E85="","",IFERROR(VLOOKUP(E85,'01_MANIFEST_LIBRARY'!$A$17:$B$35,2,FALSE),"UNKNOWN PACK"))</f>
        <v/>
      </c>
      <c r="G85" s="131" t="n"/>
      <c r="H85" s="131" t="n"/>
      <c r="I85" s="131" t="n"/>
      <c r="J85" s="136">
        <f>IF(B85="","",IF('02_SYSTEM_PROFILE'!B44="Operations-Connected",IF(COUNTIFS('07_EVIDENCE_VAULT'!$A:$A,B85,'07_EVIDENCE_VAULT'!$K:$K,"Current",'07_EVIDENCE_VAULT'!$T:$T,"Imported*",'07_EVIDENCE_VAULT'!$U:$U,"Reconciled")-COUNTIFS('07_EVIDENCE_VAULT'!$A:$A,B85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unreconciled"),IF(COUNTIFS('07_EVIDENCE_VAULT'!$A:$A,B85,'07_EVIDENCE_VAULT'!$K:$K,"Current")-COUNTIFS('07_EVIDENCE_VAULT'!$A:$A,B85,'07_EVIDENCE_VAULT'!$K:$K,"Current",'07_EVIDENCE_VAULT'!$I:$I,"&lt;"&amp;TODAY(),'07_EVIDENCE_VAULT'!$I:$I,"&lt;&gt;")&gt;0,"Current evidence","Missing / stale / unknown")))</f>
        <v/>
      </c>
      <c r="K85" s="136">
        <f>IF(B85="","",IF(D85="UNKNOWN OBJECT","BLOCK — unknown object",IF(D85="","BLOCK — object not configured",IF(F85="UNKNOWN PACK","BLOCK — unknown pack",IF(IFERROR(VLOOKUP(E85,'01_MANIFEST_LIBRARY'!$A$17:$D$35,4,FALSE),"")&lt;&gt;"Active","BLOCK — pack not active","VALID OBJECT/PACK")))))</f>
        <v/>
      </c>
      <c r="L85" s="136">
        <f>IF(B85="","",IF(G85="","BLOCK — Control / Claim ID required",IF(COUNTIFS('06_CONTROL_PACK_REGISTER'!$B$26:$B$225,C85,'06_CONTROL_PACK_REGISTER'!$C$26:$C$225,E85,'06_CONTROL_PACK_REGISTER'!$D$26:$D$225,G85)&gt;0,"VALID CONTROL/CLAIM","BLOCK — control/claim not registered for object + pack")))</f>
        <v/>
      </c>
      <c r="M85" s="131" t="n"/>
      <c r="N85" s="136">
        <f>IF(B85="","",IF(LEFT(J85,7)&lt;&gt;"Current","BLOCK — evidence currency",IF(K85&lt;&gt;"VALID OBJECT/PACK","BLOCK — object/pack mapping",IF(L85&lt;&gt;"VALID CONTROL/CLAIM","BLOCK — control/claim mapping",IF(M85="Confirmed supports requirement","REVIEWED SUPPORT",IF(M85="Rejected","REJECTED SUPPORT",IF(M85="Needs clarification","UNRESOLVED SUPPORT","UNREVIEWED SUPPORT")))))))</f>
        <v/>
      </c>
      <c r="O85" s="131" t="n"/>
      <c r="P85" s="131" t="n"/>
      <c r="Q85" s="131" t="n"/>
      <c r="R85" s="131" t="n"/>
      <c r="S85" s="136">
        <f>IF(OR(C85="",E85="",G85=""),"",C85&amp;"|"&amp;E85&amp;"|"&amp;G85)</f>
        <v/>
      </c>
    </row>
    <row r="86">
      <c r="A86" s="54" t="inlineStr">
        <is>
          <t>EVL-00082</t>
        </is>
      </c>
      <c r="B86" s="131" t="n"/>
      <c r="C86" s="131" t="n"/>
      <c r="D86" s="54">
        <f>IF(C86="","",IFERROR(VLOOKUP(C86,'04_SCOPE_CLASSIFICATION'!$A$5:$B$35,2,FALSE),"UNKNOWN OBJECT"))</f>
        <v/>
      </c>
      <c r="E86" s="131" t="n"/>
      <c r="F86" s="54">
        <f>IF(E86="","",IFERROR(VLOOKUP(E86,'01_MANIFEST_LIBRARY'!$A$17:$B$35,2,FALSE),"UNKNOWN PACK"))</f>
        <v/>
      </c>
      <c r="G86" s="131" t="n"/>
      <c r="H86" s="131" t="n"/>
      <c r="I86" s="131" t="n"/>
      <c r="J86" s="136">
        <f>IF(B86="","",IF('02_SYSTEM_PROFILE'!B44="Operations-Connected",IF(COUNTIFS('07_EVIDENCE_VAULT'!$A:$A,B86,'07_EVIDENCE_VAULT'!$K:$K,"Current",'07_EVIDENCE_VAULT'!$T:$T,"Imported*",'07_EVIDENCE_VAULT'!$U:$U,"Reconciled")-COUNTIFS('07_EVIDENCE_VAULT'!$A:$A,B86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unreconciled"),IF(COUNTIFS('07_EVIDENCE_VAULT'!$A:$A,B86,'07_EVIDENCE_VAULT'!$K:$K,"Current")-COUNTIFS('07_EVIDENCE_VAULT'!$A:$A,B86,'07_EVIDENCE_VAULT'!$K:$K,"Current",'07_EVIDENCE_VAULT'!$I:$I,"&lt;"&amp;TODAY(),'07_EVIDENCE_VAULT'!$I:$I,"&lt;&gt;")&gt;0,"Current evidence","Missing / stale / unknown")))</f>
        <v/>
      </c>
      <c r="K86" s="136">
        <f>IF(B86="","",IF(D86="UNKNOWN OBJECT","BLOCK — unknown object",IF(D86="","BLOCK — object not configured",IF(F86="UNKNOWN PACK","BLOCK — unknown pack",IF(IFERROR(VLOOKUP(E86,'01_MANIFEST_LIBRARY'!$A$17:$D$35,4,FALSE),"")&lt;&gt;"Active","BLOCK — pack not active","VALID OBJECT/PACK")))))</f>
        <v/>
      </c>
      <c r="L86" s="136">
        <f>IF(B86="","",IF(G86="","BLOCK — Control / Claim ID required",IF(COUNTIFS('06_CONTROL_PACK_REGISTER'!$B$26:$B$225,C86,'06_CONTROL_PACK_REGISTER'!$C$26:$C$225,E86,'06_CONTROL_PACK_REGISTER'!$D$26:$D$225,G86)&gt;0,"VALID CONTROL/CLAIM","BLOCK — control/claim not registered for object + pack")))</f>
        <v/>
      </c>
      <c r="M86" s="131" t="n"/>
      <c r="N86" s="136">
        <f>IF(B86="","",IF(LEFT(J86,7)&lt;&gt;"Current","BLOCK — evidence currency",IF(K86&lt;&gt;"VALID OBJECT/PACK","BLOCK — object/pack mapping",IF(L86&lt;&gt;"VALID CONTROL/CLAIM","BLOCK — control/claim mapping",IF(M86="Confirmed supports requirement","REVIEWED SUPPORT",IF(M86="Rejected","REJECTED SUPPORT",IF(M86="Needs clarification","UNRESOLVED SUPPORT","UNREVIEWED SUPPORT")))))))</f>
        <v/>
      </c>
      <c r="O86" s="131" t="n"/>
      <c r="P86" s="131" t="n"/>
      <c r="Q86" s="131" t="n"/>
      <c r="R86" s="131" t="n"/>
      <c r="S86" s="136">
        <f>IF(OR(C86="",E86="",G86=""),"",C86&amp;"|"&amp;E86&amp;"|"&amp;G86)</f>
        <v/>
      </c>
    </row>
    <row r="87">
      <c r="A87" s="54" t="inlineStr">
        <is>
          <t>EVL-00083</t>
        </is>
      </c>
      <c r="B87" s="131" t="n"/>
      <c r="C87" s="131" t="n"/>
      <c r="D87" s="54">
        <f>IF(C87="","",IFERROR(VLOOKUP(C87,'04_SCOPE_CLASSIFICATION'!$A$5:$B$35,2,FALSE),"UNKNOWN OBJECT"))</f>
        <v/>
      </c>
      <c r="E87" s="131" t="n"/>
      <c r="F87" s="54">
        <f>IF(E87="","",IFERROR(VLOOKUP(E87,'01_MANIFEST_LIBRARY'!$A$17:$B$35,2,FALSE),"UNKNOWN PACK"))</f>
        <v/>
      </c>
      <c r="G87" s="131" t="n"/>
      <c r="H87" s="131" t="n"/>
      <c r="I87" s="131" t="n"/>
      <c r="J87" s="136">
        <f>IF(B87="","",IF('02_SYSTEM_PROFILE'!B44="Operations-Connected",IF(COUNTIFS('07_EVIDENCE_VAULT'!$A:$A,B87,'07_EVIDENCE_VAULT'!$K:$K,"Current",'07_EVIDENCE_VAULT'!$T:$T,"Imported*",'07_EVIDENCE_VAULT'!$U:$U,"Reconciled")-COUNTIFS('07_EVIDENCE_VAULT'!$A:$A,B87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unreconciled"),IF(COUNTIFS('07_EVIDENCE_VAULT'!$A:$A,B87,'07_EVIDENCE_VAULT'!$K:$K,"Current")-COUNTIFS('07_EVIDENCE_VAULT'!$A:$A,B87,'07_EVIDENCE_VAULT'!$K:$K,"Current",'07_EVIDENCE_VAULT'!$I:$I,"&lt;"&amp;TODAY(),'07_EVIDENCE_VAULT'!$I:$I,"&lt;&gt;")&gt;0,"Current evidence","Missing / stale / unknown")))</f>
        <v/>
      </c>
      <c r="K87" s="136">
        <f>IF(B87="","",IF(D87="UNKNOWN OBJECT","BLOCK — unknown object",IF(D87="","BLOCK — object not configured",IF(F87="UNKNOWN PACK","BLOCK — unknown pack",IF(IFERROR(VLOOKUP(E87,'01_MANIFEST_LIBRARY'!$A$17:$D$35,4,FALSE),"")&lt;&gt;"Active","BLOCK — pack not active","VALID OBJECT/PACK")))))</f>
        <v/>
      </c>
      <c r="L87" s="136">
        <f>IF(B87="","",IF(G87="","BLOCK — Control / Claim ID required",IF(COUNTIFS('06_CONTROL_PACK_REGISTER'!$B$26:$B$225,C87,'06_CONTROL_PACK_REGISTER'!$C$26:$C$225,E87,'06_CONTROL_PACK_REGISTER'!$D$26:$D$225,G87)&gt;0,"VALID CONTROL/CLAIM","BLOCK — control/claim not registered for object + pack")))</f>
        <v/>
      </c>
      <c r="M87" s="131" t="n"/>
      <c r="N87" s="136">
        <f>IF(B87="","",IF(LEFT(J87,7)&lt;&gt;"Current","BLOCK — evidence currency",IF(K87&lt;&gt;"VALID OBJECT/PACK","BLOCK — object/pack mapping",IF(L87&lt;&gt;"VALID CONTROL/CLAIM","BLOCK — control/claim mapping",IF(M87="Confirmed supports requirement","REVIEWED SUPPORT",IF(M87="Rejected","REJECTED SUPPORT",IF(M87="Needs clarification","UNRESOLVED SUPPORT","UNREVIEWED SUPPORT")))))))</f>
        <v/>
      </c>
      <c r="O87" s="131" t="n"/>
      <c r="P87" s="131" t="n"/>
      <c r="Q87" s="131" t="n"/>
      <c r="R87" s="131" t="n"/>
      <c r="S87" s="136">
        <f>IF(OR(C87="",E87="",G87=""),"",C87&amp;"|"&amp;E87&amp;"|"&amp;G87)</f>
        <v/>
      </c>
    </row>
    <row r="88">
      <c r="A88" s="54" t="inlineStr">
        <is>
          <t>EVL-00084</t>
        </is>
      </c>
      <c r="B88" s="131" t="n"/>
      <c r="C88" s="131" t="n"/>
      <c r="D88" s="54">
        <f>IF(C88="","",IFERROR(VLOOKUP(C88,'04_SCOPE_CLASSIFICATION'!$A$5:$B$35,2,FALSE),"UNKNOWN OBJECT"))</f>
        <v/>
      </c>
      <c r="E88" s="131" t="n"/>
      <c r="F88" s="54">
        <f>IF(E88="","",IFERROR(VLOOKUP(E88,'01_MANIFEST_LIBRARY'!$A$17:$B$35,2,FALSE),"UNKNOWN PACK"))</f>
        <v/>
      </c>
      <c r="G88" s="131" t="n"/>
      <c r="H88" s="131" t="n"/>
      <c r="I88" s="131" t="n"/>
      <c r="J88" s="136">
        <f>IF(B88="","",IF('02_SYSTEM_PROFILE'!B44="Operations-Connected",IF(COUNTIFS('07_EVIDENCE_VAULT'!$A:$A,B88,'07_EVIDENCE_VAULT'!$K:$K,"Current",'07_EVIDENCE_VAULT'!$T:$T,"Imported*",'07_EVIDENCE_VAULT'!$U:$U,"Reconciled")-COUNTIFS('07_EVIDENCE_VAULT'!$A:$A,B88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unreconciled"),IF(COUNTIFS('07_EVIDENCE_VAULT'!$A:$A,B88,'07_EVIDENCE_VAULT'!$K:$K,"Current")-COUNTIFS('07_EVIDENCE_VAULT'!$A:$A,B88,'07_EVIDENCE_VAULT'!$K:$K,"Current",'07_EVIDENCE_VAULT'!$I:$I,"&lt;"&amp;TODAY(),'07_EVIDENCE_VAULT'!$I:$I,"&lt;&gt;")&gt;0,"Current evidence","Missing / stale / unknown")))</f>
        <v/>
      </c>
      <c r="K88" s="136">
        <f>IF(B88="","",IF(D88="UNKNOWN OBJECT","BLOCK — unknown object",IF(D88="","BLOCK — object not configured",IF(F88="UNKNOWN PACK","BLOCK — unknown pack",IF(IFERROR(VLOOKUP(E88,'01_MANIFEST_LIBRARY'!$A$17:$D$35,4,FALSE),"")&lt;&gt;"Active","BLOCK — pack not active","VALID OBJECT/PACK")))))</f>
        <v/>
      </c>
      <c r="L88" s="136">
        <f>IF(B88="","",IF(G88="","BLOCK — Control / Claim ID required",IF(COUNTIFS('06_CONTROL_PACK_REGISTER'!$B$26:$B$225,C88,'06_CONTROL_PACK_REGISTER'!$C$26:$C$225,E88,'06_CONTROL_PACK_REGISTER'!$D$26:$D$225,G88)&gt;0,"VALID CONTROL/CLAIM","BLOCK — control/claim not registered for object + pack")))</f>
        <v/>
      </c>
      <c r="M88" s="131" t="n"/>
      <c r="N88" s="136">
        <f>IF(B88="","",IF(LEFT(J88,7)&lt;&gt;"Current","BLOCK — evidence currency",IF(K88&lt;&gt;"VALID OBJECT/PACK","BLOCK — object/pack mapping",IF(L88&lt;&gt;"VALID CONTROL/CLAIM","BLOCK — control/claim mapping",IF(M88="Confirmed supports requirement","REVIEWED SUPPORT",IF(M88="Rejected","REJECTED SUPPORT",IF(M88="Needs clarification","UNRESOLVED SUPPORT","UNREVIEWED SUPPORT")))))))</f>
        <v/>
      </c>
      <c r="O88" s="131" t="n"/>
      <c r="P88" s="131" t="n"/>
      <c r="Q88" s="131" t="n"/>
      <c r="R88" s="131" t="n"/>
      <c r="S88" s="136">
        <f>IF(OR(C88="",E88="",G88=""),"",C88&amp;"|"&amp;E88&amp;"|"&amp;G88)</f>
        <v/>
      </c>
    </row>
    <row r="89">
      <c r="A89" s="54" t="inlineStr">
        <is>
          <t>EVL-00085</t>
        </is>
      </c>
      <c r="B89" s="131" t="n"/>
      <c r="C89" s="131" t="n"/>
      <c r="D89" s="54">
        <f>IF(C89="","",IFERROR(VLOOKUP(C89,'04_SCOPE_CLASSIFICATION'!$A$5:$B$35,2,FALSE),"UNKNOWN OBJECT"))</f>
        <v/>
      </c>
      <c r="E89" s="131" t="n"/>
      <c r="F89" s="54">
        <f>IF(E89="","",IFERROR(VLOOKUP(E89,'01_MANIFEST_LIBRARY'!$A$17:$B$35,2,FALSE),"UNKNOWN PACK"))</f>
        <v/>
      </c>
      <c r="G89" s="131" t="n"/>
      <c r="H89" s="131" t="n"/>
      <c r="I89" s="131" t="n"/>
      <c r="J89" s="136">
        <f>IF(B89="","",IF('02_SYSTEM_PROFILE'!B44="Operations-Connected",IF(COUNTIFS('07_EVIDENCE_VAULT'!$A:$A,B89,'07_EVIDENCE_VAULT'!$K:$K,"Current",'07_EVIDENCE_VAULT'!$T:$T,"Imported*",'07_EVIDENCE_VAULT'!$U:$U,"Reconciled")-COUNTIFS('07_EVIDENCE_VAULT'!$A:$A,B89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unreconciled"),IF(COUNTIFS('07_EVIDENCE_VAULT'!$A:$A,B89,'07_EVIDENCE_VAULT'!$K:$K,"Current")-COUNTIFS('07_EVIDENCE_VAULT'!$A:$A,B89,'07_EVIDENCE_VAULT'!$K:$K,"Current",'07_EVIDENCE_VAULT'!$I:$I,"&lt;"&amp;TODAY(),'07_EVIDENCE_VAULT'!$I:$I,"&lt;&gt;")&gt;0,"Current evidence","Missing / stale / unknown")))</f>
        <v/>
      </c>
      <c r="K89" s="136">
        <f>IF(B89="","",IF(D89="UNKNOWN OBJECT","BLOCK — unknown object",IF(D89="","BLOCK — object not configured",IF(F89="UNKNOWN PACK","BLOCK — unknown pack",IF(IFERROR(VLOOKUP(E89,'01_MANIFEST_LIBRARY'!$A$17:$D$35,4,FALSE),"")&lt;&gt;"Active","BLOCK — pack not active","VALID OBJECT/PACK")))))</f>
        <v/>
      </c>
      <c r="L89" s="136">
        <f>IF(B89="","",IF(G89="","BLOCK — Control / Claim ID required",IF(COUNTIFS('06_CONTROL_PACK_REGISTER'!$B$26:$B$225,C89,'06_CONTROL_PACK_REGISTER'!$C$26:$C$225,E89,'06_CONTROL_PACK_REGISTER'!$D$26:$D$225,G89)&gt;0,"VALID CONTROL/CLAIM","BLOCK — control/claim not registered for object + pack")))</f>
        <v/>
      </c>
      <c r="M89" s="131" t="n"/>
      <c r="N89" s="136">
        <f>IF(B89="","",IF(LEFT(J89,7)&lt;&gt;"Current","BLOCK — evidence currency",IF(K89&lt;&gt;"VALID OBJECT/PACK","BLOCK — object/pack mapping",IF(L89&lt;&gt;"VALID CONTROL/CLAIM","BLOCK — control/claim mapping",IF(M89="Confirmed supports requirement","REVIEWED SUPPORT",IF(M89="Rejected","REJECTED SUPPORT",IF(M89="Needs clarification","UNRESOLVED SUPPORT","UNREVIEWED SUPPORT")))))))</f>
        <v/>
      </c>
      <c r="O89" s="131" t="n"/>
      <c r="P89" s="131" t="n"/>
      <c r="Q89" s="131" t="n"/>
      <c r="R89" s="131" t="n"/>
      <c r="S89" s="136">
        <f>IF(OR(C89="",E89="",G89=""),"",C89&amp;"|"&amp;E89&amp;"|"&amp;G89)</f>
        <v/>
      </c>
    </row>
    <row r="90">
      <c r="A90" s="54" t="inlineStr">
        <is>
          <t>EVL-00086</t>
        </is>
      </c>
      <c r="B90" s="131" t="n"/>
      <c r="C90" s="131" t="n"/>
      <c r="D90" s="54">
        <f>IF(C90="","",IFERROR(VLOOKUP(C90,'04_SCOPE_CLASSIFICATION'!$A$5:$B$35,2,FALSE),"UNKNOWN OBJECT"))</f>
        <v/>
      </c>
      <c r="E90" s="131" t="n"/>
      <c r="F90" s="54">
        <f>IF(E90="","",IFERROR(VLOOKUP(E90,'01_MANIFEST_LIBRARY'!$A$17:$B$35,2,FALSE),"UNKNOWN PACK"))</f>
        <v/>
      </c>
      <c r="G90" s="131" t="n"/>
      <c r="H90" s="131" t="n"/>
      <c r="I90" s="131" t="n"/>
      <c r="J90" s="136">
        <f>IF(B90="","",IF('02_SYSTEM_PROFILE'!B44="Operations-Connected",IF(COUNTIFS('07_EVIDENCE_VAULT'!$A:$A,B90,'07_EVIDENCE_VAULT'!$K:$K,"Current",'07_EVIDENCE_VAULT'!$T:$T,"Imported*",'07_EVIDENCE_VAULT'!$U:$U,"Reconciled")-COUNTIFS('07_EVIDENCE_VAULT'!$A:$A,B90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unreconciled"),IF(COUNTIFS('07_EVIDENCE_VAULT'!$A:$A,B90,'07_EVIDENCE_VAULT'!$K:$K,"Current")-COUNTIFS('07_EVIDENCE_VAULT'!$A:$A,B90,'07_EVIDENCE_VAULT'!$K:$K,"Current",'07_EVIDENCE_VAULT'!$I:$I,"&lt;"&amp;TODAY(),'07_EVIDENCE_VAULT'!$I:$I,"&lt;&gt;")&gt;0,"Current evidence","Missing / stale / unknown")))</f>
        <v/>
      </c>
      <c r="K90" s="136">
        <f>IF(B90="","",IF(D90="UNKNOWN OBJECT","BLOCK — unknown object",IF(D90="","BLOCK — object not configured",IF(F90="UNKNOWN PACK","BLOCK — unknown pack",IF(IFERROR(VLOOKUP(E90,'01_MANIFEST_LIBRARY'!$A$17:$D$35,4,FALSE),"")&lt;&gt;"Active","BLOCK — pack not active","VALID OBJECT/PACK")))))</f>
        <v/>
      </c>
      <c r="L90" s="136">
        <f>IF(B90="","",IF(G90="","BLOCK — Control / Claim ID required",IF(COUNTIFS('06_CONTROL_PACK_REGISTER'!$B$26:$B$225,C90,'06_CONTROL_PACK_REGISTER'!$C$26:$C$225,E90,'06_CONTROL_PACK_REGISTER'!$D$26:$D$225,G90)&gt;0,"VALID CONTROL/CLAIM","BLOCK — control/claim not registered for object + pack")))</f>
        <v/>
      </c>
      <c r="M90" s="131" t="n"/>
      <c r="N90" s="136">
        <f>IF(B90="","",IF(LEFT(J90,7)&lt;&gt;"Current","BLOCK — evidence currency",IF(K90&lt;&gt;"VALID OBJECT/PACK","BLOCK — object/pack mapping",IF(L90&lt;&gt;"VALID CONTROL/CLAIM","BLOCK — control/claim mapping",IF(M90="Confirmed supports requirement","REVIEWED SUPPORT",IF(M90="Rejected","REJECTED SUPPORT",IF(M90="Needs clarification","UNRESOLVED SUPPORT","UNREVIEWED SUPPORT")))))))</f>
        <v/>
      </c>
      <c r="O90" s="131" t="n"/>
      <c r="P90" s="131" t="n"/>
      <c r="Q90" s="131" t="n"/>
      <c r="R90" s="131" t="n"/>
      <c r="S90" s="136">
        <f>IF(OR(C90="",E90="",G90=""),"",C90&amp;"|"&amp;E90&amp;"|"&amp;G90)</f>
        <v/>
      </c>
    </row>
    <row r="91">
      <c r="A91" s="54" t="inlineStr">
        <is>
          <t>EVL-00087</t>
        </is>
      </c>
      <c r="B91" s="131" t="n"/>
      <c r="C91" s="131" t="n"/>
      <c r="D91" s="54">
        <f>IF(C91="","",IFERROR(VLOOKUP(C91,'04_SCOPE_CLASSIFICATION'!$A$5:$B$35,2,FALSE),"UNKNOWN OBJECT"))</f>
        <v/>
      </c>
      <c r="E91" s="131" t="n"/>
      <c r="F91" s="54">
        <f>IF(E91="","",IFERROR(VLOOKUP(E91,'01_MANIFEST_LIBRARY'!$A$17:$B$35,2,FALSE),"UNKNOWN PACK"))</f>
        <v/>
      </c>
      <c r="G91" s="131" t="n"/>
      <c r="H91" s="131" t="n"/>
      <c r="I91" s="131" t="n"/>
      <c r="J91" s="136">
        <f>IF(B91="","",IF('02_SYSTEM_PROFILE'!B44="Operations-Connected",IF(COUNTIFS('07_EVIDENCE_VAULT'!$A:$A,B91,'07_EVIDENCE_VAULT'!$K:$K,"Current",'07_EVIDENCE_VAULT'!$T:$T,"Imported*",'07_EVIDENCE_VAULT'!$U:$U,"Reconciled")-COUNTIFS('07_EVIDENCE_VAULT'!$A:$A,B91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unreconciled"),IF(COUNTIFS('07_EVIDENCE_VAULT'!$A:$A,B91,'07_EVIDENCE_VAULT'!$K:$K,"Current")-COUNTIFS('07_EVIDENCE_VAULT'!$A:$A,B91,'07_EVIDENCE_VAULT'!$K:$K,"Current",'07_EVIDENCE_VAULT'!$I:$I,"&lt;"&amp;TODAY(),'07_EVIDENCE_VAULT'!$I:$I,"&lt;&gt;")&gt;0,"Current evidence","Missing / stale / unknown")))</f>
        <v/>
      </c>
      <c r="K91" s="136">
        <f>IF(B91="","",IF(D91="UNKNOWN OBJECT","BLOCK — unknown object",IF(D91="","BLOCK — object not configured",IF(F91="UNKNOWN PACK","BLOCK — unknown pack",IF(IFERROR(VLOOKUP(E91,'01_MANIFEST_LIBRARY'!$A$17:$D$35,4,FALSE),"")&lt;&gt;"Active","BLOCK — pack not active","VALID OBJECT/PACK")))))</f>
        <v/>
      </c>
      <c r="L91" s="136">
        <f>IF(B91="","",IF(G91="","BLOCK — Control / Claim ID required",IF(COUNTIFS('06_CONTROL_PACK_REGISTER'!$B$26:$B$225,C91,'06_CONTROL_PACK_REGISTER'!$C$26:$C$225,E91,'06_CONTROL_PACK_REGISTER'!$D$26:$D$225,G91)&gt;0,"VALID CONTROL/CLAIM","BLOCK — control/claim not registered for object + pack")))</f>
        <v/>
      </c>
      <c r="M91" s="131" t="n"/>
      <c r="N91" s="136">
        <f>IF(B91="","",IF(LEFT(J91,7)&lt;&gt;"Current","BLOCK — evidence currency",IF(K91&lt;&gt;"VALID OBJECT/PACK","BLOCK — object/pack mapping",IF(L91&lt;&gt;"VALID CONTROL/CLAIM","BLOCK — control/claim mapping",IF(M91="Confirmed supports requirement","REVIEWED SUPPORT",IF(M91="Rejected","REJECTED SUPPORT",IF(M91="Needs clarification","UNRESOLVED SUPPORT","UNREVIEWED SUPPORT")))))))</f>
        <v/>
      </c>
      <c r="O91" s="131" t="n"/>
      <c r="P91" s="131" t="n"/>
      <c r="Q91" s="131" t="n"/>
      <c r="R91" s="131" t="n"/>
      <c r="S91" s="136">
        <f>IF(OR(C91="",E91="",G91=""),"",C91&amp;"|"&amp;E91&amp;"|"&amp;G91)</f>
        <v/>
      </c>
    </row>
    <row r="92">
      <c r="A92" s="54" t="inlineStr">
        <is>
          <t>EVL-00088</t>
        </is>
      </c>
      <c r="B92" s="131" t="n"/>
      <c r="C92" s="131" t="n"/>
      <c r="D92" s="54">
        <f>IF(C92="","",IFERROR(VLOOKUP(C92,'04_SCOPE_CLASSIFICATION'!$A$5:$B$35,2,FALSE),"UNKNOWN OBJECT"))</f>
        <v/>
      </c>
      <c r="E92" s="131" t="n"/>
      <c r="F92" s="54">
        <f>IF(E92="","",IFERROR(VLOOKUP(E92,'01_MANIFEST_LIBRARY'!$A$17:$B$35,2,FALSE),"UNKNOWN PACK"))</f>
        <v/>
      </c>
      <c r="G92" s="131" t="n"/>
      <c r="H92" s="131" t="n"/>
      <c r="I92" s="131" t="n"/>
      <c r="J92" s="136">
        <f>IF(B92="","",IF('02_SYSTEM_PROFILE'!B44="Operations-Connected",IF(COUNTIFS('07_EVIDENCE_VAULT'!$A:$A,B92,'07_EVIDENCE_VAULT'!$K:$K,"Current",'07_EVIDENCE_VAULT'!$T:$T,"Imported*",'07_EVIDENCE_VAULT'!$U:$U,"Reconciled")-COUNTIFS('07_EVIDENCE_VAULT'!$A:$A,B92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unreconciled"),IF(COUNTIFS('07_EVIDENCE_VAULT'!$A:$A,B92,'07_EVIDENCE_VAULT'!$K:$K,"Current")-COUNTIFS('07_EVIDENCE_VAULT'!$A:$A,B92,'07_EVIDENCE_VAULT'!$K:$K,"Current",'07_EVIDENCE_VAULT'!$I:$I,"&lt;"&amp;TODAY(),'07_EVIDENCE_VAULT'!$I:$I,"&lt;&gt;")&gt;0,"Current evidence","Missing / stale / unknown")))</f>
        <v/>
      </c>
      <c r="K92" s="136">
        <f>IF(B92="","",IF(D92="UNKNOWN OBJECT","BLOCK — unknown object",IF(D92="","BLOCK — object not configured",IF(F92="UNKNOWN PACK","BLOCK — unknown pack",IF(IFERROR(VLOOKUP(E92,'01_MANIFEST_LIBRARY'!$A$17:$D$35,4,FALSE),"")&lt;&gt;"Active","BLOCK — pack not active","VALID OBJECT/PACK")))))</f>
        <v/>
      </c>
      <c r="L92" s="136">
        <f>IF(B92="","",IF(G92="","BLOCK — Control / Claim ID required",IF(COUNTIFS('06_CONTROL_PACK_REGISTER'!$B$26:$B$225,C92,'06_CONTROL_PACK_REGISTER'!$C$26:$C$225,E92,'06_CONTROL_PACK_REGISTER'!$D$26:$D$225,G92)&gt;0,"VALID CONTROL/CLAIM","BLOCK — control/claim not registered for object + pack")))</f>
        <v/>
      </c>
      <c r="M92" s="131" t="n"/>
      <c r="N92" s="136">
        <f>IF(B92="","",IF(LEFT(J92,7)&lt;&gt;"Current","BLOCK — evidence currency",IF(K92&lt;&gt;"VALID OBJECT/PACK","BLOCK — object/pack mapping",IF(L92&lt;&gt;"VALID CONTROL/CLAIM","BLOCK — control/claim mapping",IF(M92="Confirmed supports requirement","REVIEWED SUPPORT",IF(M92="Rejected","REJECTED SUPPORT",IF(M92="Needs clarification","UNRESOLVED SUPPORT","UNREVIEWED SUPPORT")))))))</f>
        <v/>
      </c>
      <c r="O92" s="131" t="n"/>
      <c r="P92" s="131" t="n"/>
      <c r="Q92" s="131" t="n"/>
      <c r="R92" s="131" t="n"/>
      <c r="S92" s="136">
        <f>IF(OR(C92="",E92="",G92=""),"",C92&amp;"|"&amp;E92&amp;"|"&amp;G92)</f>
        <v/>
      </c>
    </row>
    <row r="93">
      <c r="A93" s="54" t="inlineStr">
        <is>
          <t>EVL-00089</t>
        </is>
      </c>
      <c r="B93" s="131" t="n"/>
      <c r="C93" s="131" t="n"/>
      <c r="D93" s="54">
        <f>IF(C93="","",IFERROR(VLOOKUP(C93,'04_SCOPE_CLASSIFICATION'!$A$5:$B$35,2,FALSE),"UNKNOWN OBJECT"))</f>
        <v/>
      </c>
      <c r="E93" s="131" t="n"/>
      <c r="F93" s="54">
        <f>IF(E93="","",IFERROR(VLOOKUP(E93,'01_MANIFEST_LIBRARY'!$A$17:$B$35,2,FALSE),"UNKNOWN PACK"))</f>
        <v/>
      </c>
      <c r="G93" s="131" t="n"/>
      <c r="H93" s="131" t="n"/>
      <c r="I93" s="131" t="n"/>
      <c r="J93" s="136">
        <f>IF(B93="","",IF('02_SYSTEM_PROFILE'!B44="Operations-Connected",IF(COUNTIFS('07_EVIDENCE_VAULT'!$A:$A,B93,'07_EVIDENCE_VAULT'!$K:$K,"Current",'07_EVIDENCE_VAULT'!$T:$T,"Imported*",'07_EVIDENCE_VAULT'!$U:$U,"Reconciled")-COUNTIFS('07_EVIDENCE_VAULT'!$A:$A,B93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unreconciled"),IF(COUNTIFS('07_EVIDENCE_VAULT'!$A:$A,B93,'07_EVIDENCE_VAULT'!$K:$K,"Current")-COUNTIFS('07_EVIDENCE_VAULT'!$A:$A,B93,'07_EVIDENCE_VAULT'!$K:$K,"Current",'07_EVIDENCE_VAULT'!$I:$I,"&lt;"&amp;TODAY(),'07_EVIDENCE_VAULT'!$I:$I,"&lt;&gt;")&gt;0,"Current evidence","Missing / stale / unknown")))</f>
        <v/>
      </c>
      <c r="K93" s="136">
        <f>IF(B93="","",IF(D93="UNKNOWN OBJECT","BLOCK — unknown object",IF(D93="","BLOCK — object not configured",IF(F93="UNKNOWN PACK","BLOCK — unknown pack",IF(IFERROR(VLOOKUP(E93,'01_MANIFEST_LIBRARY'!$A$17:$D$35,4,FALSE),"")&lt;&gt;"Active","BLOCK — pack not active","VALID OBJECT/PACK")))))</f>
        <v/>
      </c>
      <c r="L93" s="136">
        <f>IF(B93="","",IF(G93="","BLOCK — Control / Claim ID required",IF(COUNTIFS('06_CONTROL_PACK_REGISTER'!$B$26:$B$225,C93,'06_CONTROL_PACK_REGISTER'!$C$26:$C$225,E93,'06_CONTROL_PACK_REGISTER'!$D$26:$D$225,G93)&gt;0,"VALID CONTROL/CLAIM","BLOCK — control/claim not registered for object + pack")))</f>
        <v/>
      </c>
      <c r="M93" s="131" t="n"/>
      <c r="N93" s="136">
        <f>IF(B93="","",IF(LEFT(J93,7)&lt;&gt;"Current","BLOCK — evidence currency",IF(K93&lt;&gt;"VALID OBJECT/PACK","BLOCK — object/pack mapping",IF(L93&lt;&gt;"VALID CONTROL/CLAIM","BLOCK — control/claim mapping",IF(M93="Confirmed supports requirement","REVIEWED SUPPORT",IF(M93="Rejected","REJECTED SUPPORT",IF(M93="Needs clarification","UNRESOLVED SUPPORT","UNREVIEWED SUPPORT")))))))</f>
        <v/>
      </c>
      <c r="O93" s="131" t="n"/>
      <c r="P93" s="131" t="n"/>
      <c r="Q93" s="131" t="n"/>
      <c r="R93" s="131" t="n"/>
      <c r="S93" s="136">
        <f>IF(OR(C93="",E93="",G93=""),"",C93&amp;"|"&amp;E93&amp;"|"&amp;G93)</f>
        <v/>
      </c>
    </row>
    <row r="94">
      <c r="A94" s="54" t="inlineStr">
        <is>
          <t>EVL-00090</t>
        </is>
      </c>
      <c r="B94" s="131" t="n"/>
      <c r="C94" s="131" t="n"/>
      <c r="D94" s="54">
        <f>IF(C94="","",IFERROR(VLOOKUP(C94,'04_SCOPE_CLASSIFICATION'!$A$5:$B$35,2,FALSE),"UNKNOWN OBJECT"))</f>
        <v/>
      </c>
      <c r="E94" s="131" t="n"/>
      <c r="F94" s="54">
        <f>IF(E94="","",IFERROR(VLOOKUP(E94,'01_MANIFEST_LIBRARY'!$A$17:$B$35,2,FALSE),"UNKNOWN PACK"))</f>
        <v/>
      </c>
      <c r="G94" s="131" t="n"/>
      <c r="H94" s="131" t="n"/>
      <c r="I94" s="131" t="n"/>
      <c r="J94" s="136">
        <f>IF(B94="","",IF('02_SYSTEM_PROFILE'!B44="Operations-Connected",IF(COUNTIFS('07_EVIDENCE_VAULT'!$A:$A,B94,'07_EVIDENCE_VAULT'!$K:$K,"Current",'07_EVIDENCE_VAULT'!$T:$T,"Imported*",'07_EVIDENCE_VAULT'!$U:$U,"Reconciled")-COUNTIFS('07_EVIDENCE_VAULT'!$A:$A,B94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unreconciled"),IF(COUNTIFS('07_EVIDENCE_VAULT'!$A:$A,B94,'07_EVIDENCE_VAULT'!$K:$K,"Current")-COUNTIFS('07_EVIDENCE_VAULT'!$A:$A,B94,'07_EVIDENCE_VAULT'!$K:$K,"Current",'07_EVIDENCE_VAULT'!$I:$I,"&lt;"&amp;TODAY(),'07_EVIDENCE_VAULT'!$I:$I,"&lt;&gt;")&gt;0,"Current evidence","Missing / stale / unknown")))</f>
        <v/>
      </c>
      <c r="K94" s="136">
        <f>IF(B94="","",IF(D94="UNKNOWN OBJECT","BLOCK — unknown object",IF(D94="","BLOCK — object not configured",IF(F94="UNKNOWN PACK","BLOCK — unknown pack",IF(IFERROR(VLOOKUP(E94,'01_MANIFEST_LIBRARY'!$A$17:$D$35,4,FALSE),"")&lt;&gt;"Active","BLOCK — pack not active","VALID OBJECT/PACK")))))</f>
        <v/>
      </c>
      <c r="L94" s="136">
        <f>IF(B94="","",IF(G94="","BLOCK — Control / Claim ID required",IF(COUNTIFS('06_CONTROL_PACK_REGISTER'!$B$26:$B$225,C94,'06_CONTROL_PACK_REGISTER'!$C$26:$C$225,E94,'06_CONTROL_PACK_REGISTER'!$D$26:$D$225,G94)&gt;0,"VALID CONTROL/CLAIM","BLOCK — control/claim not registered for object + pack")))</f>
        <v/>
      </c>
      <c r="M94" s="131" t="n"/>
      <c r="N94" s="136">
        <f>IF(B94="","",IF(LEFT(J94,7)&lt;&gt;"Current","BLOCK — evidence currency",IF(K94&lt;&gt;"VALID OBJECT/PACK","BLOCK — object/pack mapping",IF(L94&lt;&gt;"VALID CONTROL/CLAIM","BLOCK — control/claim mapping",IF(M94="Confirmed supports requirement","REVIEWED SUPPORT",IF(M94="Rejected","REJECTED SUPPORT",IF(M94="Needs clarification","UNRESOLVED SUPPORT","UNREVIEWED SUPPORT")))))))</f>
        <v/>
      </c>
      <c r="O94" s="131" t="n"/>
      <c r="P94" s="131" t="n"/>
      <c r="Q94" s="131" t="n"/>
      <c r="R94" s="131" t="n"/>
      <c r="S94" s="136">
        <f>IF(OR(C94="",E94="",G94=""),"",C94&amp;"|"&amp;E94&amp;"|"&amp;G94)</f>
        <v/>
      </c>
    </row>
    <row r="95">
      <c r="A95" s="54" t="inlineStr">
        <is>
          <t>EVL-00091</t>
        </is>
      </c>
      <c r="B95" s="131" t="n"/>
      <c r="C95" s="131" t="n"/>
      <c r="D95" s="54">
        <f>IF(C95="","",IFERROR(VLOOKUP(C95,'04_SCOPE_CLASSIFICATION'!$A$5:$B$35,2,FALSE),"UNKNOWN OBJECT"))</f>
        <v/>
      </c>
      <c r="E95" s="131" t="n"/>
      <c r="F95" s="54">
        <f>IF(E95="","",IFERROR(VLOOKUP(E95,'01_MANIFEST_LIBRARY'!$A$17:$B$35,2,FALSE),"UNKNOWN PACK"))</f>
        <v/>
      </c>
      <c r="G95" s="131" t="n"/>
      <c r="H95" s="131" t="n"/>
      <c r="I95" s="131" t="n"/>
      <c r="J95" s="136">
        <f>IF(B95="","",IF('02_SYSTEM_PROFILE'!B44="Operations-Connected",IF(COUNTIFS('07_EVIDENCE_VAULT'!$A:$A,B95,'07_EVIDENCE_VAULT'!$K:$K,"Current",'07_EVIDENCE_VAULT'!$T:$T,"Imported*",'07_EVIDENCE_VAULT'!$U:$U,"Reconciled")-COUNTIFS('07_EVIDENCE_VAULT'!$A:$A,B95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unreconciled"),IF(COUNTIFS('07_EVIDENCE_VAULT'!$A:$A,B95,'07_EVIDENCE_VAULT'!$K:$K,"Current")-COUNTIFS('07_EVIDENCE_VAULT'!$A:$A,B95,'07_EVIDENCE_VAULT'!$K:$K,"Current",'07_EVIDENCE_VAULT'!$I:$I,"&lt;"&amp;TODAY(),'07_EVIDENCE_VAULT'!$I:$I,"&lt;&gt;")&gt;0,"Current evidence","Missing / stale / unknown")))</f>
        <v/>
      </c>
      <c r="K95" s="136">
        <f>IF(B95="","",IF(D95="UNKNOWN OBJECT","BLOCK — unknown object",IF(D95="","BLOCK — object not configured",IF(F95="UNKNOWN PACK","BLOCK — unknown pack",IF(IFERROR(VLOOKUP(E95,'01_MANIFEST_LIBRARY'!$A$17:$D$35,4,FALSE),"")&lt;&gt;"Active","BLOCK — pack not active","VALID OBJECT/PACK")))))</f>
        <v/>
      </c>
      <c r="L95" s="136">
        <f>IF(B95="","",IF(G95="","BLOCK — Control / Claim ID required",IF(COUNTIFS('06_CONTROL_PACK_REGISTER'!$B$26:$B$225,C95,'06_CONTROL_PACK_REGISTER'!$C$26:$C$225,E95,'06_CONTROL_PACK_REGISTER'!$D$26:$D$225,G95)&gt;0,"VALID CONTROL/CLAIM","BLOCK — control/claim not registered for object + pack")))</f>
        <v/>
      </c>
      <c r="M95" s="131" t="n"/>
      <c r="N95" s="136">
        <f>IF(B95="","",IF(LEFT(J95,7)&lt;&gt;"Current","BLOCK — evidence currency",IF(K95&lt;&gt;"VALID OBJECT/PACK","BLOCK — object/pack mapping",IF(L95&lt;&gt;"VALID CONTROL/CLAIM","BLOCK — control/claim mapping",IF(M95="Confirmed supports requirement","REVIEWED SUPPORT",IF(M95="Rejected","REJECTED SUPPORT",IF(M95="Needs clarification","UNRESOLVED SUPPORT","UNREVIEWED SUPPORT")))))))</f>
        <v/>
      </c>
      <c r="O95" s="131" t="n"/>
      <c r="P95" s="131" t="n"/>
      <c r="Q95" s="131" t="n"/>
      <c r="R95" s="131" t="n"/>
      <c r="S95" s="136">
        <f>IF(OR(C95="",E95="",G95=""),"",C95&amp;"|"&amp;E95&amp;"|"&amp;G95)</f>
        <v/>
      </c>
    </row>
    <row r="96">
      <c r="A96" s="54" t="inlineStr">
        <is>
          <t>EVL-00092</t>
        </is>
      </c>
      <c r="B96" s="131" t="n"/>
      <c r="C96" s="131" t="n"/>
      <c r="D96" s="54">
        <f>IF(C96="","",IFERROR(VLOOKUP(C96,'04_SCOPE_CLASSIFICATION'!$A$5:$B$35,2,FALSE),"UNKNOWN OBJECT"))</f>
        <v/>
      </c>
      <c r="E96" s="131" t="n"/>
      <c r="F96" s="54">
        <f>IF(E96="","",IFERROR(VLOOKUP(E96,'01_MANIFEST_LIBRARY'!$A$17:$B$35,2,FALSE),"UNKNOWN PACK"))</f>
        <v/>
      </c>
      <c r="G96" s="131" t="n"/>
      <c r="H96" s="131" t="n"/>
      <c r="I96" s="131" t="n"/>
      <c r="J96" s="136">
        <f>IF(B96="","",IF('02_SYSTEM_PROFILE'!B44="Operations-Connected",IF(COUNTIFS('07_EVIDENCE_VAULT'!$A:$A,B96,'07_EVIDENCE_VAULT'!$K:$K,"Current",'07_EVIDENCE_VAULT'!$T:$T,"Imported*",'07_EVIDENCE_VAULT'!$U:$U,"Reconciled")-COUNTIFS('07_EVIDENCE_VAULT'!$A:$A,B96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unreconciled"),IF(COUNTIFS('07_EVIDENCE_VAULT'!$A:$A,B96,'07_EVIDENCE_VAULT'!$K:$K,"Current")-COUNTIFS('07_EVIDENCE_VAULT'!$A:$A,B96,'07_EVIDENCE_VAULT'!$K:$K,"Current",'07_EVIDENCE_VAULT'!$I:$I,"&lt;"&amp;TODAY(),'07_EVIDENCE_VAULT'!$I:$I,"&lt;&gt;")&gt;0,"Current evidence","Missing / stale / unknown")))</f>
        <v/>
      </c>
      <c r="K96" s="136">
        <f>IF(B96="","",IF(D96="UNKNOWN OBJECT","BLOCK — unknown object",IF(D96="","BLOCK — object not configured",IF(F96="UNKNOWN PACK","BLOCK — unknown pack",IF(IFERROR(VLOOKUP(E96,'01_MANIFEST_LIBRARY'!$A$17:$D$35,4,FALSE),"")&lt;&gt;"Active","BLOCK — pack not active","VALID OBJECT/PACK")))))</f>
        <v/>
      </c>
      <c r="L96" s="136">
        <f>IF(B96="","",IF(G96="","BLOCK — Control / Claim ID required",IF(COUNTIFS('06_CONTROL_PACK_REGISTER'!$B$26:$B$225,C96,'06_CONTROL_PACK_REGISTER'!$C$26:$C$225,E96,'06_CONTROL_PACK_REGISTER'!$D$26:$D$225,G96)&gt;0,"VALID CONTROL/CLAIM","BLOCK — control/claim not registered for object + pack")))</f>
        <v/>
      </c>
      <c r="M96" s="131" t="n"/>
      <c r="N96" s="136">
        <f>IF(B96="","",IF(LEFT(J96,7)&lt;&gt;"Current","BLOCK — evidence currency",IF(K96&lt;&gt;"VALID OBJECT/PACK","BLOCK — object/pack mapping",IF(L96&lt;&gt;"VALID CONTROL/CLAIM","BLOCK — control/claim mapping",IF(M96="Confirmed supports requirement","REVIEWED SUPPORT",IF(M96="Rejected","REJECTED SUPPORT",IF(M96="Needs clarification","UNRESOLVED SUPPORT","UNREVIEWED SUPPORT")))))))</f>
        <v/>
      </c>
      <c r="O96" s="131" t="n"/>
      <c r="P96" s="131" t="n"/>
      <c r="Q96" s="131" t="n"/>
      <c r="R96" s="131" t="n"/>
      <c r="S96" s="136">
        <f>IF(OR(C96="",E96="",G96=""),"",C96&amp;"|"&amp;E96&amp;"|"&amp;G96)</f>
        <v/>
      </c>
    </row>
    <row r="97">
      <c r="A97" s="54" t="inlineStr">
        <is>
          <t>EVL-00093</t>
        </is>
      </c>
      <c r="B97" s="131" t="n"/>
      <c r="C97" s="131" t="n"/>
      <c r="D97" s="54">
        <f>IF(C97="","",IFERROR(VLOOKUP(C97,'04_SCOPE_CLASSIFICATION'!$A$5:$B$35,2,FALSE),"UNKNOWN OBJECT"))</f>
        <v/>
      </c>
      <c r="E97" s="131" t="n"/>
      <c r="F97" s="54">
        <f>IF(E97="","",IFERROR(VLOOKUP(E97,'01_MANIFEST_LIBRARY'!$A$17:$B$35,2,FALSE),"UNKNOWN PACK"))</f>
        <v/>
      </c>
      <c r="G97" s="131" t="n"/>
      <c r="H97" s="131" t="n"/>
      <c r="I97" s="131" t="n"/>
      <c r="J97" s="136">
        <f>IF(B97="","",IF('02_SYSTEM_PROFILE'!B44="Operations-Connected",IF(COUNTIFS('07_EVIDENCE_VAULT'!$A:$A,B97,'07_EVIDENCE_VAULT'!$K:$K,"Current",'07_EVIDENCE_VAULT'!$T:$T,"Imported*",'07_EVIDENCE_VAULT'!$U:$U,"Reconciled")-COUNTIFS('07_EVIDENCE_VAULT'!$A:$A,B97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unreconciled"),IF(COUNTIFS('07_EVIDENCE_VAULT'!$A:$A,B97,'07_EVIDENCE_VAULT'!$K:$K,"Current")-COUNTIFS('07_EVIDENCE_VAULT'!$A:$A,B97,'07_EVIDENCE_VAULT'!$K:$K,"Current",'07_EVIDENCE_VAULT'!$I:$I,"&lt;"&amp;TODAY(),'07_EVIDENCE_VAULT'!$I:$I,"&lt;&gt;")&gt;0,"Current evidence","Missing / stale / unknown")))</f>
        <v/>
      </c>
      <c r="K97" s="136">
        <f>IF(B97="","",IF(D97="UNKNOWN OBJECT","BLOCK — unknown object",IF(D97="","BLOCK — object not configured",IF(F97="UNKNOWN PACK","BLOCK — unknown pack",IF(IFERROR(VLOOKUP(E97,'01_MANIFEST_LIBRARY'!$A$17:$D$35,4,FALSE),"")&lt;&gt;"Active","BLOCK — pack not active","VALID OBJECT/PACK")))))</f>
        <v/>
      </c>
      <c r="L97" s="136">
        <f>IF(B97="","",IF(G97="","BLOCK — Control / Claim ID required",IF(COUNTIFS('06_CONTROL_PACK_REGISTER'!$B$26:$B$225,C97,'06_CONTROL_PACK_REGISTER'!$C$26:$C$225,E97,'06_CONTROL_PACK_REGISTER'!$D$26:$D$225,G97)&gt;0,"VALID CONTROL/CLAIM","BLOCK — control/claim not registered for object + pack")))</f>
        <v/>
      </c>
      <c r="M97" s="131" t="n"/>
      <c r="N97" s="136">
        <f>IF(B97="","",IF(LEFT(J97,7)&lt;&gt;"Current","BLOCK — evidence currency",IF(K97&lt;&gt;"VALID OBJECT/PACK","BLOCK — object/pack mapping",IF(L97&lt;&gt;"VALID CONTROL/CLAIM","BLOCK — control/claim mapping",IF(M97="Confirmed supports requirement","REVIEWED SUPPORT",IF(M97="Rejected","REJECTED SUPPORT",IF(M97="Needs clarification","UNRESOLVED SUPPORT","UNREVIEWED SUPPORT")))))))</f>
        <v/>
      </c>
      <c r="O97" s="131" t="n"/>
      <c r="P97" s="131" t="n"/>
      <c r="Q97" s="131" t="n"/>
      <c r="R97" s="131" t="n"/>
      <c r="S97" s="136">
        <f>IF(OR(C97="",E97="",G97=""),"",C97&amp;"|"&amp;E97&amp;"|"&amp;G97)</f>
        <v/>
      </c>
    </row>
    <row r="98">
      <c r="A98" s="54" t="inlineStr">
        <is>
          <t>EVL-00094</t>
        </is>
      </c>
      <c r="B98" s="131" t="n"/>
      <c r="C98" s="131" t="n"/>
      <c r="D98" s="54">
        <f>IF(C98="","",IFERROR(VLOOKUP(C98,'04_SCOPE_CLASSIFICATION'!$A$5:$B$35,2,FALSE),"UNKNOWN OBJECT"))</f>
        <v/>
      </c>
      <c r="E98" s="131" t="n"/>
      <c r="F98" s="54">
        <f>IF(E98="","",IFERROR(VLOOKUP(E98,'01_MANIFEST_LIBRARY'!$A$17:$B$35,2,FALSE),"UNKNOWN PACK"))</f>
        <v/>
      </c>
      <c r="G98" s="131" t="n"/>
      <c r="H98" s="131" t="n"/>
      <c r="I98" s="131" t="n"/>
      <c r="J98" s="136">
        <f>IF(B98="","",IF('02_SYSTEM_PROFILE'!B44="Operations-Connected",IF(COUNTIFS('07_EVIDENCE_VAULT'!$A:$A,B98,'07_EVIDENCE_VAULT'!$K:$K,"Current",'07_EVIDENCE_VAULT'!$T:$T,"Imported*",'07_EVIDENCE_VAULT'!$U:$U,"Reconciled")-COUNTIFS('07_EVIDENCE_VAULT'!$A:$A,B98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unreconciled"),IF(COUNTIFS('07_EVIDENCE_VAULT'!$A:$A,B98,'07_EVIDENCE_VAULT'!$K:$K,"Current")-COUNTIFS('07_EVIDENCE_VAULT'!$A:$A,B98,'07_EVIDENCE_VAULT'!$K:$K,"Current",'07_EVIDENCE_VAULT'!$I:$I,"&lt;"&amp;TODAY(),'07_EVIDENCE_VAULT'!$I:$I,"&lt;&gt;")&gt;0,"Current evidence","Missing / stale / unknown")))</f>
        <v/>
      </c>
      <c r="K98" s="136">
        <f>IF(B98="","",IF(D98="UNKNOWN OBJECT","BLOCK — unknown object",IF(D98="","BLOCK — object not configured",IF(F98="UNKNOWN PACK","BLOCK — unknown pack",IF(IFERROR(VLOOKUP(E98,'01_MANIFEST_LIBRARY'!$A$17:$D$35,4,FALSE),"")&lt;&gt;"Active","BLOCK — pack not active","VALID OBJECT/PACK")))))</f>
        <v/>
      </c>
      <c r="L98" s="136">
        <f>IF(B98="","",IF(G98="","BLOCK — Control / Claim ID required",IF(COUNTIFS('06_CONTROL_PACK_REGISTER'!$B$26:$B$225,C98,'06_CONTROL_PACK_REGISTER'!$C$26:$C$225,E98,'06_CONTROL_PACK_REGISTER'!$D$26:$D$225,G98)&gt;0,"VALID CONTROL/CLAIM","BLOCK — control/claim not registered for object + pack")))</f>
        <v/>
      </c>
      <c r="M98" s="131" t="n"/>
      <c r="N98" s="136">
        <f>IF(B98="","",IF(LEFT(J98,7)&lt;&gt;"Current","BLOCK — evidence currency",IF(K98&lt;&gt;"VALID OBJECT/PACK","BLOCK — object/pack mapping",IF(L98&lt;&gt;"VALID CONTROL/CLAIM","BLOCK — control/claim mapping",IF(M98="Confirmed supports requirement","REVIEWED SUPPORT",IF(M98="Rejected","REJECTED SUPPORT",IF(M98="Needs clarification","UNRESOLVED SUPPORT","UNREVIEWED SUPPORT")))))))</f>
        <v/>
      </c>
      <c r="O98" s="131" t="n"/>
      <c r="P98" s="131" t="n"/>
      <c r="Q98" s="131" t="n"/>
      <c r="R98" s="131" t="n"/>
      <c r="S98" s="136">
        <f>IF(OR(C98="",E98="",G98=""),"",C98&amp;"|"&amp;E98&amp;"|"&amp;G98)</f>
        <v/>
      </c>
    </row>
    <row r="99">
      <c r="A99" s="54" t="inlineStr">
        <is>
          <t>EVL-00095</t>
        </is>
      </c>
      <c r="B99" s="131" t="n"/>
      <c r="C99" s="131" t="n"/>
      <c r="D99" s="54">
        <f>IF(C99="","",IFERROR(VLOOKUP(C99,'04_SCOPE_CLASSIFICATION'!$A$5:$B$35,2,FALSE),"UNKNOWN OBJECT"))</f>
        <v/>
      </c>
      <c r="E99" s="131" t="n"/>
      <c r="F99" s="54">
        <f>IF(E99="","",IFERROR(VLOOKUP(E99,'01_MANIFEST_LIBRARY'!$A$17:$B$35,2,FALSE),"UNKNOWN PACK"))</f>
        <v/>
      </c>
      <c r="G99" s="131" t="n"/>
      <c r="H99" s="131" t="n"/>
      <c r="I99" s="131" t="n"/>
      <c r="J99" s="136">
        <f>IF(B99="","",IF('02_SYSTEM_PROFILE'!B44="Operations-Connected",IF(COUNTIFS('07_EVIDENCE_VAULT'!$A:$A,B99,'07_EVIDENCE_VAULT'!$K:$K,"Current",'07_EVIDENCE_VAULT'!$T:$T,"Imported*",'07_EVIDENCE_VAULT'!$U:$U,"Reconciled")-COUNTIFS('07_EVIDENCE_VAULT'!$A:$A,B99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unreconciled"),IF(COUNTIFS('07_EVIDENCE_VAULT'!$A:$A,B99,'07_EVIDENCE_VAULT'!$K:$K,"Current")-COUNTIFS('07_EVIDENCE_VAULT'!$A:$A,B99,'07_EVIDENCE_VAULT'!$K:$K,"Current",'07_EVIDENCE_VAULT'!$I:$I,"&lt;"&amp;TODAY(),'07_EVIDENCE_VAULT'!$I:$I,"&lt;&gt;")&gt;0,"Current evidence","Missing / stale / unknown")))</f>
        <v/>
      </c>
      <c r="K99" s="136">
        <f>IF(B99="","",IF(D99="UNKNOWN OBJECT","BLOCK — unknown object",IF(D99="","BLOCK — object not configured",IF(F99="UNKNOWN PACK","BLOCK — unknown pack",IF(IFERROR(VLOOKUP(E99,'01_MANIFEST_LIBRARY'!$A$17:$D$35,4,FALSE),"")&lt;&gt;"Active","BLOCK — pack not active","VALID OBJECT/PACK")))))</f>
        <v/>
      </c>
      <c r="L99" s="136">
        <f>IF(B99="","",IF(G99="","BLOCK — Control / Claim ID required",IF(COUNTIFS('06_CONTROL_PACK_REGISTER'!$B$26:$B$225,C99,'06_CONTROL_PACK_REGISTER'!$C$26:$C$225,E99,'06_CONTROL_PACK_REGISTER'!$D$26:$D$225,G99)&gt;0,"VALID CONTROL/CLAIM","BLOCK — control/claim not registered for object + pack")))</f>
        <v/>
      </c>
      <c r="M99" s="131" t="n"/>
      <c r="N99" s="136">
        <f>IF(B99="","",IF(LEFT(J99,7)&lt;&gt;"Current","BLOCK — evidence currency",IF(K99&lt;&gt;"VALID OBJECT/PACK","BLOCK — object/pack mapping",IF(L99&lt;&gt;"VALID CONTROL/CLAIM","BLOCK — control/claim mapping",IF(M99="Confirmed supports requirement","REVIEWED SUPPORT",IF(M99="Rejected","REJECTED SUPPORT",IF(M99="Needs clarification","UNRESOLVED SUPPORT","UNREVIEWED SUPPORT")))))))</f>
        <v/>
      </c>
      <c r="O99" s="131" t="n"/>
      <c r="P99" s="131" t="n"/>
      <c r="Q99" s="131" t="n"/>
      <c r="R99" s="131" t="n"/>
      <c r="S99" s="136">
        <f>IF(OR(C99="",E99="",G99=""),"",C99&amp;"|"&amp;E99&amp;"|"&amp;G99)</f>
        <v/>
      </c>
    </row>
    <row r="100">
      <c r="A100" s="54" t="inlineStr">
        <is>
          <t>EVL-00096</t>
        </is>
      </c>
      <c r="B100" s="131" t="n"/>
      <c r="C100" s="131" t="n"/>
      <c r="D100" s="54">
        <f>IF(C100="","",IFERROR(VLOOKUP(C100,'04_SCOPE_CLASSIFICATION'!$A$5:$B$35,2,FALSE),"UNKNOWN OBJECT"))</f>
        <v/>
      </c>
      <c r="E100" s="131" t="n"/>
      <c r="F100" s="54">
        <f>IF(E100="","",IFERROR(VLOOKUP(E100,'01_MANIFEST_LIBRARY'!$A$17:$B$35,2,FALSE),"UNKNOWN PACK"))</f>
        <v/>
      </c>
      <c r="G100" s="131" t="n"/>
      <c r="H100" s="131" t="n"/>
      <c r="I100" s="131" t="n"/>
      <c r="J100" s="136">
        <f>IF(B100="","",IF('02_SYSTEM_PROFILE'!B44="Operations-Connected",IF(COUNTIFS('07_EVIDENCE_VAULT'!$A:$A,B100,'07_EVIDENCE_VAULT'!$K:$K,"Current",'07_EVIDENCE_VAULT'!$T:$T,"Imported*",'07_EVIDENCE_VAULT'!$U:$U,"Reconciled")-COUNTIFS('07_EVIDENCE_VAULT'!$A:$A,B100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unreconciled"),IF(COUNTIFS('07_EVIDENCE_VAULT'!$A:$A,B100,'07_EVIDENCE_VAULT'!$K:$K,"Current")-COUNTIFS('07_EVIDENCE_VAULT'!$A:$A,B100,'07_EVIDENCE_VAULT'!$K:$K,"Current",'07_EVIDENCE_VAULT'!$I:$I,"&lt;"&amp;TODAY(),'07_EVIDENCE_VAULT'!$I:$I,"&lt;&gt;")&gt;0,"Current evidence","Missing / stale / unknown")))</f>
        <v/>
      </c>
      <c r="K100" s="136">
        <f>IF(B100="","",IF(D100="UNKNOWN OBJECT","BLOCK — unknown object",IF(D100="","BLOCK — object not configured",IF(F100="UNKNOWN PACK","BLOCK — unknown pack",IF(IFERROR(VLOOKUP(E100,'01_MANIFEST_LIBRARY'!$A$17:$D$35,4,FALSE),"")&lt;&gt;"Active","BLOCK — pack not active","VALID OBJECT/PACK")))))</f>
        <v/>
      </c>
      <c r="L100" s="136">
        <f>IF(B100="","",IF(G100="","BLOCK — Control / Claim ID required",IF(COUNTIFS('06_CONTROL_PACK_REGISTER'!$B$26:$B$225,C100,'06_CONTROL_PACK_REGISTER'!$C$26:$C$225,E100,'06_CONTROL_PACK_REGISTER'!$D$26:$D$225,G100)&gt;0,"VALID CONTROL/CLAIM","BLOCK — control/claim not registered for object + pack")))</f>
        <v/>
      </c>
      <c r="M100" s="131" t="n"/>
      <c r="N100" s="136">
        <f>IF(B100="","",IF(LEFT(J100,7)&lt;&gt;"Current","BLOCK — evidence currency",IF(K100&lt;&gt;"VALID OBJECT/PACK","BLOCK — object/pack mapping",IF(L100&lt;&gt;"VALID CONTROL/CLAIM","BLOCK — control/claim mapping",IF(M100="Confirmed supports requirement","REVIEWED SUPPORT",IF(M100="Rejected","REJECTED SUPPORT",IF(M100="Needs clarification","UNRESOLVED SUPPORT","UNREVIEWED SUPPORT")))))))</f>
        <v/>
      </c>
      <c r="O100" s="131" t="n"/>
      <c r="P100" s="131" t="n"/>
      <c r="Q100" s="131" t="n"/>
      <c r="R100" s="131" t="n"/>
      <c r="S100" s="136">
        <f>IF(OR(C100="",E100="",G100=""),"",C100&amp;"|"&amp;E100&amp;"|"&amp;G100)</f>
        <v/>
      </c>
    </row>
    <row r="101">
      <c r="A101" s="54" t="inlineStr">
        <is>
          <t>EVL-00097</t>
        </is>
      </c>
      <c r="B101" s="131" t="n"/>
      <c r="C101" s="131" t="n"/>
      <c r="D101" s="54">
        <f>IF(C101="","",IFERROR(VLOOKUP(C101,'04_SCOPE_CLASSIFICATION'!$A$5:$B$35,2,FALSE),"UNKNOWN OBJECT"))</f>
        <v/>
      </c>
      <c r="E101" s="131" t="n"/>
      <c r="F101" s="54">
        <f>IF(E101="","",IFERROR(VLOOKUP(E101,'01_MANIFEST_LIBRARY'!$A$17:$B$35,2,FALSE),"UNKNOWN PACK"))</f>
        <v/>
      </c>
      <c r="G101" s="131" t="n"/>
      <c r="H101" s="131" t="n"/>
      <c r="I101" s="131" t="n"/>
      <c r="J101" s="136">
        <f>IF(B101="","",IF('02_SYSTEM_PROFILE'!B44="Operations-Connected",IF(COUNTIFS('07_EVIDENCE_VAULT'!$A:$A,B101,'07_EVIDENCE_VAULT'!$K:$K,"Current",'07_EVIDENCE_VAULT'!$T:$T,"Imported*",'07_EVIDENCE_VAULT'!$U:$U,"Reconciled")-COUNTIFS('07_EVIDENCE_VAULT'!$A:$A,B101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unreconciled"),IF(COUNTIFS('07_EVIDENCE_VAULT'!$A:$A,B101,'07_EVIDENCE_VAULT'!$K:$K,"Current")-COUNTIFS('07_EVIDENCE_VAULT'!$A:$A,B101,'07_EVIDENCE_VAULT'!$K:$K,"Current",'07_EVIDENCE_VAULT'!$I:$I,"&lt;"&amp;TODAY(),'07_EVIDENCE_VAULT'!$I:$I,"&lt;&gt;")&gt;0,"Current evidence","Missing / stale / unknown")))</f>
        <v/>
      </c>
      <c r="K101" s="136">
        <f>IF(B101="","",IF(D101="UNKNOWN OBJECT","BLOCK — unknown object",IF(D101="","BLOCK — object not configured",IF(F101="UNKNOWN PACK","BLOCK — unknown pack",IF(IFERROR(VLOOKUP(E101,'01_MANIFEST_LIBRARY'!$A$17:$D$35,4,FALSE),"")&lt;&gt;"Active","BLOCK — pack not active","VALID OBJECT/PACK")))))</f>
        <v/>
      </c>
      <c r="L101" s="136">
        <f>IF(B101="","",IF(G101="","BLOCK — Control / Claim ID required",IF(COUNTIFS('06_CONTROL_PACK_REGISTER'!$B$26:$B$225,C101,'06_CONTROL_PACK_REGISTER'!$C$26:$C$225,E101,'06_CONTROL_PACK_REGISTER'!$D$26:$D$225,G101)&gt;0,"VALID CONTROL/CLAIM","BLOCK — control/claim not registered for object + pack")))</f>
        <v/>
      </c>
      <c r="M101" s="131" t="n"/>
      <c r="N101" s="136">
        <f>IF(B101="","",IF(LEFT(J101,7)&lt;&gt;"Current","BLOCK — evidence currency",IF(K101&lt;&gt;"VALID OBJECT/PACK","BLOCK — object/pack mapping",IF(L101&lt;&gt;"VALID CONTROL/CLAIM","BLOCK — control/claim mapping",IF(M101="Confirmed supports requirement","REVIEWED SUPPORT",IF(M101="Rejected","REJECTED SUPPORT",IF(M101="Needs clarification","UNRESOLVED SUPPORT","UNREVIEWED SUPPORT")))))))</f>
        <v/>
      </c>
      <c r="O101" s="131" t="n"/>
      <c r="P101" s="131" t="n"/>
      <c r="Q101" s="131" t="n"/>
      <c r="R101" s="131" t="n"/>
      <c r="S101" s="136">
        <f>IF(OR(C101="",E101="",G101=""),"",C101&amp;"|"&amp;E101&amp;"|"&amp;G101)</f>
        <v/>
      </c>
    </row>
    <row r="102">
      <c r="A102" s="54" t="inlineStr">
        <is>
          <t>EVL-00098</t>
        </is>
      </c>
      <c r="B102" s="131" t="n"/>
      <c r="C102" s="131" t="n"/>
      <c r="D102" s="54">
        <f>IF(C102="","",IFERROR(VLOOKUP(C102,'04_SCOPE_CLASSIFICATION'!$A$5:$B$35,2,FALSE),"UNKNOWN OBJECT"))</f>
        <v/>
      </c>
      <c r="E102" s="131" t="n"/>
      <c r="F102" s="54">
        <f>IF(E102="","",IFERROR(VLOOKUP(E102,'01_MANIFEST_LIBRARY'!$A$17:$B$35,2,FALSE),"UNKNOWN PACK"))</f>
        <v/>
      </c>
      <c r="G102" s="131" t="n"/>
      <c r="H102" s="131" t="n"/>
      <c r="I102" s="131" t="n"/>
      <c r="J102" s="136">
        <f>IF(B102="","",IF('02_SYSTEM_PROFILE'!B44="Operations-Connected",IF(COUNTIFS('07_EVIDENCE_VAULT'!$A:$A,B102,'07_EVIDENCE_VAULT'!$K:$K,"Current",'07_EVIDENCE_VAULT'!$T:$T,"Imported*",'07_EVIDENCE_VAULT'!$U:$U,"Reconciled")-COUNTIFS('07_EVIDENCE_VAULT'!$A:$A,B102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unreconciled"),IF(COUNTIFS('07_EVIDENCE_VAULT'!$A:$A,B102,'07_EVIDENCE_VAULT'!$K:$K,"Current")-COUNTIFS('07_EVIDENCE_VAULT'!$A:$A,B102,'07_EVIDENCE_VAULT'!$K:$K,"Current",'07_EVIDENCE_VAULT'!$I:$I,"&lt;"&amp;TODAY(),'07_EVIDENCE_VAULT'!$I:$I,"&lt;&gt;")&gt;0,"Current evidence","Missing / stale / unknown")))</f>
        <v/>
      </c>
      <c r="K102" s="136">
        <f>IF(B102="","",IF(D102="UNKNOWN OBJECT","BLOCK — unknown object",IF(D102="","BLOCK — object not configured",IF(F102="UNKNOWN PACK","BLOCK — unknown pack",IF(IFERROR(VLOOKUP(E102,'01_MANIFEST_LIBRARY'!$A$17:$D$35,4,FALSE),"")&lt;&gt;"Active","BLOCK — pack not active","VALID OBJECT/PACK")))))</f>
        <v/>
      </c>
      <c r="L102" s="136">
        <f>IF(B102="","",IF(G102="","BLOCK — Control / Claim ID required",IF(COUNTIFS('06_CONTROL_PACK_REGISTER'!$B$26:$B$225,C102,'06_CONTROL_PACK_REGISTER'!$C$26:$C$225,E102,'06_CONTROL_PACK_REGISTER'!$D$26:$D$225,G102)&gt;0,"VALID CONTROL/CLAIM","BLOCK — control/claim not registered for object + pack")))</f>
        <v/>
      </c>
      <c r="M102" s="131" t="n"/>
      <c r="N102" s="136">
        <f>IF(B102="","",IF(LEFT(J102,7)&lt;&gt;"Current","BLOCK — evidence currency",IF(K102&lt;&gt;"VALID OBJECT/PACK","BLOCK — object/pack mapping",IF(L102&lt;&gt;"VALID CONTROL/CLAIM","BLOCK — control/claim mapping",IF(M102="Confirmed supports requirement","REVIEWED SUPPORT",IF(M102="Rejected","REJECTED SUPPORT",IF(M102="Needs clarification","UNRESOLVED SUPPORT","UNREVIEWED SUPPORT")))))))</f>
        <v/>
      </c>
      <c r="O102" s="131" t="n"/>
      <c r="P102" s="131" t="n"/>
      <c r="Q102" s="131" t="n"/>
      <c r="R102" s="131" t="n"/>
      <c r="S102" s="136">
        <f>IF(OR(C102="",E102="",G102=""),"",C102&amp;"|"&amp;E102&amp;"|"&amp;G102)</f>
        <v/>
      </c>
    </row>
    <row r="103">
      <c r="A103" s="54" t="inlineStr">
        <is>
          <t>EVL-00099</t>
        </is>
      </c>
      <c r="B103" s="131" t="n"/>
      <c r="C103" s="131" t="n"/>
      <c r="D103" s="54">
        <f>IF(C103="","",IFERROR(VLOOKUP(C103,'04_SCOPE_CLASSIFICATION'!$A$5:$B$35,2,FALSE),"UNKNOWN OBJECT"))</f>
        <v/>
      </c>
      <c r="E103" s="131" t="n"/>
      <c r="F103" s="54">
        <f>IF(E103="","",IFERROR(VLOOKUP(E103,'01_MANIFEST_LIBRARY'!$A$17:$B$35,2,FALSE),"UNKNOWN PACK"))</f>
        <v/>
      </c>
      <c r="G103" s="131" t="n"/>
      <c r="H103" s="131" t="n"/>
      <c r="I103" s="131" t="n"/>
      <c r="J103" s="136">
        <f>IF(B103="","",IF('02_SYSTEM_PROFILE'!B44="Operations-Connected",IF(COUNTIFS('07_EVIDENCE_VAULT'!$A:$A,B103,'07_EVIDENCE_VAULT'!$K:$K,"Current",'07_EVIDENCE_VAULT'!$T:$T,"Imported*",'07_EVIDENCE_VAULT'!$U:$U,"Reconciled")-COUNTIFS('07_EVIDENCE_VAULT'!$A:$A,B103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unreconciled"),IF(COUNTIFS('07_EVIDENCE_VAULT'!$A:$A,B103,'07_EVIDENCE_VAULT'!$K:$K,"Current")-COUNTIFS('07_EVIDENCE_VAULT'!$A:$A,B103,'07_EVIDENCE_VAULT'!$K:$K,"Current",'07_EVIDENCE_VAULT'!$I:$I,"&lt;"&amp;TODAY(),'07_EVIDENCE_VAULT'!$I:$I,"&lt;&gt;")&gt;0,"Current evidence","Missing / stale / unknown")))</f>
        <v/>
      </c>
      <c r="K103" s="136">
        <f>IF(B103="","",IF(D103="UNKNOWN OBJECT","BLOCK — unknown object",IF(D103="","BLOCK — object not configured",IF(F103="UNKNOWN PACK","BLOCK — unknown pack",IF(IFERROR(VLOOKUP(E103,'01_MANIFEST_LIBRARY'!$A$17:$D$35,4,FALSE),"")&lt;&gt;"Active","BLOCK — pack not active","VALID OBJECT/PACK")))))</f>
        <v/>
      </c>
      <c r="L103" s="136">
        <f>IF(B103="","",IF(G103="","BLOCK — Control / Claim ID required",IF(COUNTIFS('06_CONTROL_PACK_REGISTER'!$B$26:$B$225,C103,'06_CONTROL_PACK_REGISTER'!$C$26:$C$225,E103,'06_CONTROL_PACK_REGISTER'!$D$26:$D$225,G103)&gt;0,"VALID CONTROL/CLAIM","BLOCK — control/claim not registered for object + pack")))</f>
        <v/>
      </c>
      <c r="M103" s="131" t="n"/>
      <c r="N103" s="136">
        <f>IF(B103="","",IF(LEFT(J103,7)&lt;&gt;"Current","BLOCK — evidence currency",IF(K103&lt;&gt;"VALID OBJECT/PACK","BLOCK — object/pack mapping",IF(L103&lt;&gt;"VALID CONTROL/CLAIM","BLOCK — control/claim mapping",IF(M103="Confirmed supports requirement","REVIEWED SUPPORT",IF(M103="Rejected","REJECTED SUPPORT",IF(M103="Needs clarification","UNRESOLVED SUPPORT","UNREVIEWED SUPPORT")))))))</f>
        <v/>
      </c>
      <c r="O103" s="131" t="n"/>
      <c r="P103" s="131" t="n"/>
      <c r="Q103" s="131" t="n"/>
      <c r="R103" s="131" t="n"/>
      <c r="S103" s="136">
        <f>IF(OR(C103="",E103="",G103=""),"",C103&amp;"|"&amp;E103&amp;"|"&amp;G103)</f>
        <v/>
      </c>
    </row>
    <row r="104">
      <c r="A104" s="54" t="inlineStr">
        <is>
          <t>EVL-00100</t>
        </is>
      </c>
      <c r="B104" s="131" t="n"/>
      <c r="C104" s="131" t="n"/>
      <c r="D104" s="54">
        <f>IF(C104="","",IFERROR(VLOOKUP(C104,'04_SCOPE_CLASSIFICATION'!$A$5:$B$35,2,FALSE),"UNKNOWN OBJECT"))</f>
        <v/>
      </c>
      <c r="E104" s="131" t="n"/>
      <c r="F104" s="54">
        <f>IF(E104="","",IFERROR(VLOOKUP(E104,'01_MANIFEST_LIBRARY'!$A$17:$B$35,2,FALSE),"UNKNOWN PACK"))</f>
        <v/>
      </c>
      <c r="G104" s="131" t="n"/>
      <c r="H104" s="131" t="n"/>
      <c r="I104" s="131" t="n"/>
      <c r="J104" s="136">
        <f>IF(B104="","",IF('02_SYSTEM_PROFILE'!B44="Operations-Connected",IF(COUNTIFS('07_EVIDENCE_VAULT'!$A:$A,B104,'07_EVIDENCE_VAULT'!$K:$K,"Current",'07_EVIDENCE_VAULT'!$T:$T,"Imported*",'07_EVIDENCE_VAULT'!$U:$U,"Reconciled")-COUNTIFS('07_EVIDENCE_VAULT'!$A:$A,B104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unreconciled"),IF(COUNTIFS('07_EVIDENCE_VAULT'!$A:$A,B104,'07_EVIDENCE_VAULT'!$K:$K,"Current")-COUNTIFS('07_EVIDENCE_VAULT'!$A:$A,B104,'07_EVIDENCE_VAULT'!$K:$K,"Current",'07_EVIDENCE_VAULT'!$I:$I,"&lt;"&amp;TODAY(),'07_EVIDENCE_VAULT'!$I:$I,"&lt;&gt;")&gt;0,"Current evidence","Missing / stale / unknown")))</f>
        <v/>
      </c>
      <c r="K104" s="136">
        <f>IF(B104="","",IF(D104="UNKNOWN OBJECT","BLOCK — unknown object",IF(D104="","BLOCK — object not configured",IF(F104="UNKNOWN PACK","BLOCK — unknown pack",IF(IFERROR(VLOOKUP(E104,'01_MANIFEST_LIBRARY'!$A$17:$D$35,4,FALSE),"")&lt;&gt;"Active","BLOCK — pack not active","VALID OBJECT/PACK")))))</f>
        <v/>
      </c>
      <c r="L104" s="136">
        <f>IF(B104="","",IF(G104="","BLOCK — Control / Claim ID required",IF(COUNTIFS('06_CONTROL_PACK_REGISTER'!$B$26:$B$225,C104,'06_CONTROL_PACK_REGISTER'!$C$26:$C$225,E104,'06_CONTROL_PACK_REGISTER'!$D$26:$D$225,G104)&gt;0,"VALID CONTROL/CLAIM","BLOCK — control/claim not registered for object + pack")))</f>
        <v/>
      </c>
      <c r="M104" s="131" t="n"/>
      <c r="N104" s="136">
        <f>IF(B104="","",IF(LEFT(J104,7)&lt;&gt;"Current","BLOCK — evidence currency",IF(K104&lt;&gt;"VALID OBJECT/PACK","BLOCK — object/pack mapping",IF(L104&lt;&gt;"VALID CONTROL/CLAIM","BLOCK — control/claim mapping",IF(M104="Confirmed supports requirement","REVIEWED SUPPORT",IF(M104="Rejected","REJECTED SUPPORT",IF(M104="Needs clarification","UNRESOLVED SUPPORT","UNREVIEWED SUPPORT")))))))</f>
        <v/>
      </c>
      <c r="O104" s="131" t="n"/>
      <c r="P104" s="131" t="n"/>
      <c r="Q104" s="131" t="n"/>
      <c r="R104" s="131" t="n"/>
      <c r="S104" s="136">
        <f>IF(OR(C104="",E104="",G104=""),"",C104&amp;"|"&amp;E104&amp;"|"&amp;G104)</f>
        <v/>
      </c>
    </row>
    <row r="105">
      <c r="A105" s="54" t="inlineStr">
        <is>
          <t>EVL-00101</t>
        </is>
      </c>
      <c r="B105" s="131" t="n"/>
      <c r="C105" s="131" t="n"/>
      <c r="D105" s="54">
        <f>IF(C105="","",IFERROR(VLOOKUP(C105,'04_SCOPE_CLASSIFICATION'!$A$5:$B$35,2,FALSE),"UNKNOWN OBJECT"))</f>
        <v/>
      </c>
      <c r="E105" s="131" t="n"/>
      <c r="F105" s="54">
        <f>IF(E105="","",IFERROR(VLOOKUP(E105,'01_MANIFEST_LIBRARY'!$A$17:$B$35,2,FALSE),"UNKNOWN PACK"))</f>
        <v/>
      </c>
      <c r="G105" s="131" t="n"/>
      <c r="H105" s="131" t="n"/>
      <c r="I105" s="131" t="n"/>
      <c r="J105" s="136">
        <f>IF(B105="","",IF('02_SYSTEM_PROFILE'!B44="Operations-Connected",IF(COUNTIFS('07_EVIDENCE_VAULT'!$A:$A,B105,'07_EVIDENCE_VAULT'!$K:$K,"Current",'07_EVIDENCE_VAULT'!$T:$T,"Imported*",'07_EVIDENCE_VAULT'!$U:$U,"Reconciled")-COUNTIFS('07_EVIDENCE_VAULT'!$A:$A,B105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unreconciled"),IF(COUNTIFS('07_EVIDENCE_VAULT'!$A:$A,B105,'07_EVIDENCE_VAULT'!$K:$K,"Current")-COUNTIFS('07_EVIDENCE_VAULT'!$A:$A,B105,'07_EVIDENCE_VAULT'!$K:$K,"Current",'07_EVIDENCE_VAULT'!$I:$I,"&lt;"&amp;TODAY(),'07_EVIDENCE_VAULT'!$I:$I,"&lt;&gt;")&gt;0,"Current evidence","Missing / stale / unknown")))</f>
        <v/>
      </c>
      <c r="K105" s="136">
        <f>IF(B105="","",IF(D105="UNKNOWN OBJECT","BLOCK — unknown object",IF(D105="","BLOCK — object not configured",IF(F105="UNKNOWN PACK","BLOCK — unknown pack",IF(IFERROR(VLOOKUP(E105,'01_MANIFEST_LIBRARY'!$A$17:$D$35,4,FALSE),"")&lt;&gt;"Active","BLOCK — pack not active","VALID OBJECT/PACK")))))</f>
        <v/>
      </c>
      <c r="L105" s="136">
        <f>IF(B105="","",IF(G105="","BLOCK — Control / Claim ID required",IF(COUNTIFS('06_CONTROL_PACK_REGISTER'!$B$26:$B$225,C105,'06_CONTROL_PACK_REGISTER'!$C$26:$C$225,E105,'06_CONTROL_PACK_REGISTER'!$D$26:$D$225,G105)&gt;0,"VALID CONTROL/CLAIM","BLOCK — control/claim not registered for object + pack")))</f>
        <v/>
      </c>
      <c r="M105" s="131" t="n"/>
      <c r="N105" s="136">
        <f>IF(B105="","",IF(LEFT(J105,7)&lt;&gt;"Current","BLOCK — evidence currency",IF(K105&lt;&gt;"VALID OBJECT/PACK","BLOCK — object/pack mapping",IF(L105&lt;&gt;"VALID CONTROL/CLAIM","BLOCK — control/claim mapping",IF(M105="Confirmed supports requirement","REVIEWED SUPPORT",IF(M105="Rejected","REJECTED SUPPORT",IF(M105="Needs clarification","UNRESOLVED SUPPORT","UNREVIEWED SUPPORT")))))))</f>
        <v/>
      </c>
      <c r="O105" s="131" t="n"/>
      <c r="P105" s="131" t="n"/>
      <c r="Q105" s="131" t="n"/>
      <c r="R105" s="131" t="n"/>
      <c r="S105" s="136">
        <f>IF(OR(C105="",E105="",G105=""),"",C105&amp;"|"&amp;E105&amp;"|"&amp;G105)</f>
        <v/>
      </c>
    </row>
    <row r="106">
      <c r="A106" s="54" t="inlineStr">
        <is>
          <t>EVL-00102</t>
        </is>
      </c>
      <c r="B106" s="131" t="n"/>
      <c r="C106" s="131" t="n"/>
      <c r="D106" s="54">
        <f>IF(C106="","",IFERROR(VLOOKUP(C106,'04_SCOPE_CLASSIFICATION'!$A$5:$B$35,2,FALSE),"UNKNOWN OBJECT"))</f>
        <v/>
      </c>
      <c r="E106" s="131" t="n"/>
      <c r="F106" s="54">
        <f>IF(E106="","",IFERROR(VLOOKUP(E106,'01_MANIFEST_LIBRARY'!$A$17:$B$35,2,FALSE),"UNKNOWN PACK"))</f>
        <v/>
      </c>
      <c r="G106" s="131" t="n"/>
      <c r="H106" s="131" t="n"/>
      <c r="I106" s="131" t="n"/>
      <c r="J106" s="136">
        <f>IF(B106="","",IF('02_SYSTEM_PROFILE'!B44="Operations-Connected",IF(COUNTIFS('07_EVIDENCE_VAULT'!$A:$A,B106,'07_EVIDENCE_VAULT'!$K:$K,"Current",'07_EVIDENCE_VAULT'!$T:$T,"Imported*",'07_EVIDENCE_VAULT'!$U:$U,"Reconciled")-COUNTIFS('07_EVIDENCE_VAULT'!$A:$A,B106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unreconciled"),IF(COUNTIFS('07_EVIDENCE_VAULT'!$A:$A,B106,'07_EVIDENCE_VAULT'!$K:$K,"Current")-COUNTIFS('07_EVIDENCE_VAULT'!$A:$A,B106,'07_EVIDENCE_VAULT'!$K:$K,"Current",'07_EVIDENCE_VAULT'!$I:$I,"&lt;"&amp;TODAY(),'07_EVIDENCE_VAULT'!$I:$I,"&lt;&gt;")&gt;0,"Current evidence","Missing / stale / unknown")))</f>
        <v/>
      </c>
      <c r="K106" s="136">
        <f>IF(B106="","",IF(D106="UNKNOWN OBJECT","BLOCK — unknown object",IF(D106="","BLOCK — object not configured",IF(F106="UNKNOWN PACK","BLOCK — unknown pack",IF(IFERROR(VLOOKUP(E106,'01_MANIFEST_LIBRARY'!$A$17:$D$35,4,FALSE),"")&lt;&gt;"Active","BLOCK — pack not active","VALID OBJECT/PACK")))))</f>
        <v/>
      </c>
      <c r="L106" s="136">
        <f>IF(B106="","",IF(G106="","BLOCK — Control / Claim ID required",IF(COUNTIFS('06_CONTROL_PACK_REGISTER'!$B$26:$B$225,C106,'06_CONTROL_PACK_REGISTER'!$C$26:$C$225,E106,'06_CONTROL_PACK_REGISTER'!$D$26:$D$225,G106)&gt;0,"VALID CONTROL/CLAIM","BLOCK — control/claim not registered for object + pack")))</f>
        <v/>
      </c>
      <c r="M106" s="131" t="n"/>
      <c r="N106" s="136">
        <f>IF(B106="","",IF(LEFT(J106,7)&lt;&gt;"Current","BLOCK — evidence currency",IF(K106&lt;&gt;"VALID OBJECT/PACK","BLOCK — object/pack mapping",IF(L106&lt;&gt;"VALID CONTROL/CLAIM","BLOCK — control/claim mapping",IF(M106="Confirmed supports requirement","REVIEWED SUPPORT",IF(M106="Rejected","REJECTED SUPPORT",IF(M106="Needs clarification","UNRESOLVED SUPPORT","UNREVIEWED SUPPORT")))))))</f>
        <v/>
      </c>
      <c r="O106" s="131" t="n"/>
      <c r="P106" s="131" t="n"/>
      <c r="Q106" s="131" t="n"/>
      <c r="R106" s="131" t="n"/>
      <c r="S106" s="136">
        <f>IF(OR(C106="",E106="",G106=""),"",C106&amp;"|"&amp;E106&amp;"|"&amp;G106)</f>
        <v/>
      </c>
    </row>
    <row r="107">
      <c r="A107" s="54" t="inlineStr">
        <is>
          <t>EVL-00103</t>
        </is>
      </c>
      <c r="B107" s="131" t="n"/>
      <c r="C107" s="131" t="n"/>
      <c r="D107" s="54">
        <f>IF(C107="","",IFERROR(VLOOKUP(C107,'04_SCOPE_CLASSIFICATION'!$A$5:$B$35,2,FALSE),"UNKNOWN OBJECT"))</f>
        <v/>
      </c>
      <c r="E107" s="131" t="n"/>
      <c r="F107" s="54">
        <f>IF(E107="","",IFERROR(VLOOKUP(E107,'01_MANIFEST_LIBRARY'!$A$17:$B$35,2,FALSE),"UNKNOWN PACK"))</f>
        <v/>
      </c>
      <c r="G107" s="131" t="n"/>
      <c r="H107" s="131" t="n"/>
      <c r="I107" s="131" t="n"/>
      <c r="J107" s="136">
        <f>IF(B107="","",IF('02_SYSTEM_PROFILE'!B44="Operations-Connected",IF(COUNTIFS('07_EVIDENCE_VAULT'!$A:$A,B107,'07_EVIDENCE_VAULT'!$K:$K,"Current",'07_EVIDENCE_VAULT'!$T:$T,"Imported*",'07_EVIDENCE_VAULT'!$U:$U,"Reconciled")-COUNTIFS('07_EVIDENCE_VAULT'!$A:$A,B107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unreconciled"),IF(COUNTIFS('07_EVIDENCE_VAULT'!$A:$A,B107,'07_EVIDENCE_VAULT'!$K:$K,"Current")-COUNTIFS('07_EVIDENCE_VAULT'!$A:$A,B107,'07_EVIDENCE_VAULT'!$K:$K,"Current",'07_EVIDENCE_VAULT'!$I:$I,"&lt;"&amp;TODAY(),'07_EVIDENCE_VAULT'!$I:$I,"&lt;&gt;")&gt;0,"Current evidence","Missing / stale / unknown")))</f>
        <v/>
      </c>
      <c r="K107" s="136">
        <f>IF(B107="","",IF(D107="UNKNOWN OBJECT","BLOCK — unknown object",IF(D107="","BLOCK — object not configured",IF(F107="UNKNOWN PACK","BLOCK — unknown pack",IF(IFERROR(VLOOKUP(E107,'01_MANIFEST_LIBRARY'!$A$17:$D$35,4,FALSE),"")&lt;&gt;"Active","BLOCK — pack not active","VALID OBJECT/PACK")))))</f>
        <v/>
      </c>
      <c r="L107" s="136">
        <f>IF(B107="","",IF(G107="","BLOCK — Control / Claim ID required",IF(COUNTIFS('06_CONTROL_PACK_REGISTER'!$B$26:$B$225,C107,'06_CONTROL_PACK_REGISTER'!$C$26:$C$225,E107,'06_CONTROL_PACK_REGISTER'!$D$26:$D$225,G107)&gt;0,"VALID CONTROL/CLAIM","BLOCK — control/claim not registered for object + pack")))</f>
        <v/>
      </c>
      <c r="M107" s="131" t="n"/>
      <c r="N107" s="136">
        <f>IF(B107="","",IF(LEFT(J107,7)&lt;&gt;"Current","BLOCK — evidence currency",IF(K107&lt;&gt;"VALID OBJECT/PACK","BLOCK — object/pack mapping",IF(L107&lt;&gt;"VALID CONTROL/CLAIM","BLOCK — control/claim mapping",IF(M107="Confirmed supports requirement","REVIEWED SUPPORT",IF(M107="Rejected","REJECTED SUPPORT",IF(M107="Needs clarification","UNRESOLVED SUPPORT","UNREVIEWED SUPPORT")))))))</f>
        <v/>
      </c>
      <c r="O107" s="131" t="n"/>
      <c r="P107" s="131" t="n"/>
      <c r="Q107" s="131" t="n"/>
      <c r="R107" s="131" t="n"/>
      <c r="S107" s="136">
        <f>IF(OR(C107="",E107="",G107=""),"",C107&amp;"|"&amp;E107&amp;"|"&amp;G107)</f>
        <v/>
      </c>
    </row>
    <row r="108">
      <c r="A108" s="54" t="inlineStr">
        <is>
          <t>EVL-00104</t>
        </is>
      </c>
      <c r="B108" s="131" t="n"/>
      <c r="C108" s="131" t="n"/>
      <c r="D108" s="54">
        <f>IF(C108="","",IFERROR(VLOOKUP(C108,'04_SCOPE_CLASSIFICATION'!$A$5:$B$35,2,FALSE),"UNKNOWN OBJECT"))</f>
        <v/>
      </c>
      <c r="E108" s="131" t="n"/>
      <c r="F108" s="54">
        <f>IF(E108="","",IFERROR(VLOOKUP(E108,'01_MANIFEST_LIBRARY'!$A$17:$B$35,2,FALSE),"UNKNOWN PACK"))</f>
        <v/>
      </c>
      <c r="G108" s="131" t="n"/>
      <c r="H108" s="131" t="n"/>
      <c r="I108" s="131" t="n"/>
      <c r="J108" s="136">
        <f>IF(B108="","",IF('02_SYSTEM_PROFILE'!B44="Operations-Connected",IF(COUNTIFS('07_EVIDENCE_VAULT'!$A:$A,B108,'07_EVIDENCE_VAULT'!$K:$K,"Current",'07_EVIDENCE_VAULT'!$T:$T,"Imported*",'07_EVIDENCE_VAULT'!$U:$U,"Reconciled")-COUNTIFS('07_EVIDENCE_VAULT'!$A:$A,B108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unreconciled"),IF(COUNTIFS('07_EVIDENCE_VAULT'!$A:$A,B108,'07_EVIDENCE_VAULT'!$K:$K,"Current")-COUNTIFS('07_EVIDENCE_VAULT'!$A:$A,B108,'07_EVIDENCE_VAULT'!$K:$K,"Current",'07_EVIDENCE_VAULT'!$I:$I,"&lt;"&amp;TODAY(),'07_EVIDENCE_VAULT'!$I:$I,"&lt;&gt;")&gt;0,"Current evidence","Missing / stale / unknown")))</f>
        <v/>
      </c>
      <c r="K108" s="136">
        <f>IF(B108="","",IF(D108="UNKNOWN OBJECT","BLOCK — unknown object",IF(D108="","BLOCK — object not configured",IF(F108="UNKNOWN PACK","BLOCK — unknown pack",IF(IFERROR(VLOOKUP(E108,'01_MANIFEST_LIBRARY'!$A$17:$D$35,4,FALSE),"")&lt;&gt;"Active","BLOCK — pack not active","VALID OBJECT/PACK")))))</f>
        <v/>
      </c>
      <c r="L108" s="136">
        <f>IF(B108="","",IF(G108="","BLOCK — Control / Claim ID required",IF(COUNTIFS('06_CONTROL_PACK_REGISTER'!$B$26:$B$225,C108,'06_CONTROL_PACK_REGISTER'!$C$26:$C$225,E108,'06_CONTROL_PACK_REGISTER'!$D$26:$D$225,G108)&gt;0,"VALID CONTROL/CLAIM","BLOCK — control/claim not registered for object + pack")))</f>
        <v/>
      </c>
      <c r="M108" s="131" t="n"/>
      <c r="N108" s="136">
        <f>IF(B108="","",IF(LEFT(J108,7)&lt;&gt;"Current","BLOCK — evidence currency",IF(K108&lt;&gt;"VALID OBJECT/PACK","BLOCK — object/pack mapping",IF(L108&lt;&gt;"VALID CONTROL/CLAIM","BLOCK — control/claim mapping",IF(M108="Confirmed supports requirement","REVIEWED SUPPORT",IF(M108="Rejected","REJECTED SUPPORT",IF(M108="Needs clarification","UNRESOLVED SUPPORT","UNREVIEWED SUPPORT")))))))</f>
        <v/>
      </c>
      <c r="O108" s="131" t="n"/>
      <c r="P108" s="131" t="n"/>
      <c r="Q108" s="131" t="n"/>
      <c r="R108" s="131" t="n"/>
      <c r="S108" s="136">
        <f>IF(OR(C108="",E108="",G108=""),"",C108&amp;"|"&amp;E108&amp;"|"&amp;G108)</f>
        <v/>
      </c>
    </row>
    <row r="109">
      <c r="A109" s="54" t="inlineStr">
        <is>
          <t>EVL-00105</t>
        </is>
      </c>
      <c r="B109" s="131" t="n"/>
      <c r="C109" s="131" t="n"/>
      <c r="D109" s="54">
        <f>IF(C109="","",IFERROR(VLOOKUP(C109,'04_SCOPE_CLASSIFICATION'!$A$5:$B$35,2,FALSE),"UNKNOWN OBJECT"))</f>
        <v/>
      </c>
      <c r="E109" s="131" t="n"/>
      <c r="F109" s="54">
        <f>IF(E109="","",IFERROR(VLOOKUP(E109,'01_MANIFEST_LIBRARY'!$A$17:$B$35,2,FALSE),"UNKNOWN PACK"))</f>
        <v/>
      </c>
      <c r="G109" s="131" t="n"/>
      <c r="H109" s="131" t="n"/>
      <c r="I109" s="131" t="n"/>
      <c r="J109" s="136">
        <f>IF(B109="","",IF('02_SYSTEM_PROFILE'!B44="Operations-Connected",IF(COUNTIFS('07_EVIDENCE_VAULT'!$A:$A,B109,'07_EVIDENCE_VAULT'!$K:$K,"Current",'07_EVIDENCE_VAULT'!$T:$T,"Imported*",'07_EVIDENCE_VAULT'!$U:$U,"Reconciled")-COUNTIFS('07_EVIDENCE_VAULT'!$A:$A,B109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unreconciled"),IF(COUNTIFS('07_EVIDENCE_VAULT'!$A:$A,B109,'07_EVIDENCE_VAULT'!$K:$K,"Current")-COUNTIFS('07_EVIDENCE_VAULT'!$A:$A,B109,'07_EVIDENCE_VAULT'!$K:$K,"Current",'07_EVIDENCE_VAULT'!$I:$I,"&lt;"&amp;TODAY(),'07_EVIDENCE_VAULT'!$I:$I,"&lt;&gt;")&gt;0,"Current evidence","Missing / stale / unknown")))</f>
        <v/>
      </c>
      <c r="K109" s="136">
        <f>IF(B109="","",IF(D109="UNKNOWN OBJECT","BLOCK — unknown object",IF(D109="","BLOCK — object not configured",IF(F109="UNKNOWN PACK","BLOCK — unknown pack",IF(IFERROR(VLOOKUP(E109,'01_MANIFEST_LIBRARY'!$A$17:$D$35,4,FALSE),"")&lt;&gt;"Active","BLOCK — pack not active","VALID OBJECT/PACK")))))</f>
        <v/>
      </c>
      <c r="L109" s="136">
        <f>IF(B109="","",IF(G109="","BLOCK — Control / Claim ID required",IF(COUNTIFS('06_CONTROL_PACK_REGISTER'!$B$26:$B$225,C109,'06_CONTROL_PACK_REGISTER'!$C$26:$C$225,E109,'06_CONTROL_PACK_REGISTER'!$D$26:$D$225,G109)&gt;0,"VALID CONTROL/CLAIM","BLOCK — control/claim not registered for object + pack")))</f>
        <v/>
      </c>
      <c r="M109" s="131" t="n"/>
      <c r="N109" s="136">
        <f>IF(B109="","",IF(LEFT(J109,7)&lt;&gt;"Current","BLOCK — evidence currency",IF(K109&lt;&gt;"VALID OBJECT/PACK","BLOCK — object/pack mapping",IF(L109&lt;&gt;"VALID CONTROL/CLAIM","BLOCK — control/claim mapping",IF(M109="Confirmed supports requirement","REVIEWED SUPPORT",IF(M109="Rejected","REJECTED SUPPORT",IF(M109="Needs clarification","UNRESOLVED SUPPORT","UNREVIEWED SUPPORT")))))))</f>
        <v/>
      </c>
      <c r="O109" s="131" t="n"/>
      <c r="P109" s="131" t="n"/>
      <c r="Q109" s="131" t="n"/>
      <c r="R109" s="131" t="n"/>
      <c r="S109" s="136">
        <f>IF(OR(C109="",E109="",G109=""),"",C109&amp;"|"&amp;E109&amp;"|"&amp;G109)</f>
        <v/>
      </c>
    </row>
    <row r="110">
      <c r="A110" s="54" t="inlineStr">
        <is>
          <t>EVL-00106</t>
        </is>
      </c>
      <c r="B110" s="131" t="n"/>
      <c r="C110" s="131" t="n"/>
      <c r="D110" s="54">
        <f>IF(C110="","",IFERROR(VLOOKUP(C110,'04_SCOPE_CLASSIFICATION'!$A$5:$B$35,2,FALSE),"UNKNOWN OBJECT"))</f>
        <v/>
      </c>
      <c r="E110" s="131" t="n"/>
      <c r="F110" s="54">
        <f>IF(E110="","",IFERROR(VLOOKUP(E110,'01_MANIFEST_LIBRARY'!$A$17:$B$35,2,FALSE),"UNKNOWN PACK"))</f>
        <v/>
      </c>
      <c r="G110" s="131" t="n"/>
      <c r="H110" s="131" t="n"/>
      <c r="I110" s="131" t="n"/>
      <c r="J110" s="136">
        <f>IF(B110="","",IF('02_SYSTEM_PROFILE'!B44="Operations-Connected",IF(COUNTIFS('07_EVIDENCE_VAULT'!$A:$A,B110,'07_EVIDENCE_VAULT'!$K:$K,"Current",'07_EVIDENCE_VAULT'!$T:$T,"Imported*",'07_EVIDENCE_VAULT'!$U:$U,"Reconciled")-COUNTIFS('07_EVIDENCE_VAULT'!$A:$A,B110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unreconciled"),IF(COUNTIFS('07_EVIDENCE_VAULT'!$A:$A,B110,'07_EVIDENCE_VAULT'!$K:$K,"Current")-COUNTIFS('07_EVIDENCE_VAULT'!$A:$A,B110,'07_EVIDENCE_VAULT'!$K:$K,"Current",'07_EVIDENCE_VAULT'!$I:$I,"&lt;"&amp;TODAY(),'07_EVIDENCE_VAULT'!$I:$I,"&lt;&gt;")&gt;0,"Current evidence","Missing / stale / unknown")))</f>
        <v/>
      </c>
      <c r="K110" s="136">
        <f>IF(B110="","",IF(D110="UNKNOWN OBJECT","BLOCK — unknown object",IF(D110="","BLOCK — object not configured",IF(F110="UNKNOWN PACK","BLOCK — unknown pack",IF(IFERROR(VLOOKUP(E110,'01_MANIFEST_LIBRARY'!$A$17:$D$35,4,FALSE),"")&lt;&gt;"Active","BLOCK — pack not active","VALID OBJECT/PACK")))))</f>
        <v/>
      </c>
      <c r="L110" s="136">
        <f>IF(B110="","",IF(G110="","BLOCK — Control / Claim ID required",IF(COUNTIFS('06_CONTROL_PACK_REGISTER'!$B$26:$B$225,C110,'06_CONTROL_PACK_REGISTER'!$C$26:$C$225,E110,'06_CONTROL_PACK_REGISTER'!$D$26:$D$225,G110)&gt;0,"VALID CONTROL/CLAIM","BLOCK — control/claim not registered for object + pack")))</f>
        <v/>
      </c>
      <c r="M110" s="131" t="n"/>
      <c r="N110" s="136">
        <f>IF(B110="","",IF(LEFT(J110,7)&lt;&gt;"Current","BLOCK — evidence currency",IF(K110&lt;&gt;"VALID OBJECT/PACK","BLOCK — object/pack mapping",IF(L110&lt;&gt;"VALID CONTROL/CLAIM","BLOCK — control/claim mapping",IF(M110="Confirmed supports requirement","REVIEWED SUPPORT",IF(M110="Rejected","REJECTED SUPPORT",IF(M110="Needs clarification","UNRESOLVED SUPPORT","UNREVIEWED SUPPORT")))))))</f>
        <v/>
      </c>
      <c r="O110" s="131" t="n"/>
      <c r="P110" s="131" t="n"/>
      <c r="Q110" s="131" t="n"/>
      <c r="R110" s="131" t="n"/>
      <c r="S110" s="136">
        <f>IF(OR(C110="",E110="",G110=""),"",C110&amp;"|"&amp;E110&amp;"|"&amp;G110)</f>
        <v/>
      </c>
    </row>
    <row r="111">
      <c r="A111" s="54" t="inlineStr">
        <is>
          <t>EVL-00107</t>
        </is>
      </c>
      <c r="B111" s="131" t="n"/>
      <c r="C111" s="131" t="n"/>
      <c r="D111" s="54">
        <f>IF(C111="","",IFERROR(VLOOKUP(C111,'04_SCOPE_CLASSIFICATION'!$A$5:$B$35,2,FALSE),"UNKNOWN OBJECT"))</f>
        <v/>
      </c>
      <c r="E111" s="131" t="n"/>
      <c r="F111" s="54">
        <f>IF(E111="","",IFERROR(VLOOKUP(E111,'01_MANIFEST_LIBRARY'!$A$17:$B$35,2,FALSE),"UNKNOWN PACK"))</f>
        <v/>
      </c>
      <c r="G111" s="131" t="n"/>
      <c r="H111" s="131" t="n"/>
      <c r="I111" s="131" t="n"/>
      <c r="J111" s="136">
        <f>IF(B111="","",IF('02_SYSTEM_PROFILE'!B44="Operations-Connected",IF(COUNTIFS('07_EVIDENCE_VAULT'!$A:$A,B111,'07_EVIDENCE_VAULT'!$K:$K,"Current",'07_EVIDENCE_VAULT'!$T:$T,"Imported*",'07_EVIDENCE_VAULT'!$U:$U,"Reconciled")-COUNTIFS('07_EVIDENCE_VAULT'!$A:$A,B111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unreconciled"),IF(COUNTIFS('07_EVIDENCE_VAULT'!$A:$A,B111,'07_EVIDENCE_VAULT'!$K:$K,"Current")-COUNTIFS('07_EVIDENCE_VAULT'!$A:$A,B111,'07_EVIDENCE_VAULT'!$K:$K,"Current",'07_EVIDENCE_VAULT'!$I:$I,"&lt;"&amp;TODAY(),'07_EVIDENCE_VAULT'!$I:$I,"&lt;&gt;")&gt;0,"Current evidence","Missing / stale / unknown")))</f>
        <v/>
      </c>
      <c r="K111" s="136">
        <f>IF(B111="","",IF(D111="UNKNOWN OBJECT","BLOCK — unknown object",IF(D111="","BLOCK — object not configured",IF(F111="UNKNOWN PACK","BLOCK — unknown pack",IF(IFERROR(VLOOKUP(E111,'01_MANIFEST_LIBRARY'!$A$17:$D$35,4,FALSE),"")&lt;&gt;"Active","BLOCK — pack not active","VALID OBJECT/PACK")))))</f>
        <v/>
      </c>
      <c r="L111" s="136">
        <f>IF(B111="","",IF(G111="","BLOCK — Control / Claim ID required",IF(COUNTIFS('06_CONTROL_PACK_REGISTER'!$B$26:$B$225,C111,'06_CONTROL_PACK_REGISTER'!$C$26:$C$225,E111,'06_CONTROL_PACK_REGISTER'!$D$26:$D$225,G111)&gt;0,"VALID CONTROL/CLAIM","BLOCK — control/claim not registered for object + pack")))</f>
        <v/>
      </c>
      <c r="M111" s="131" t="n"/>
      <c r="N111" s="136">
        <f>IF(B111="","",IF(LEFT(J111,7)&lt;&gt;"Current","BLOCK — evidence currency",IF(K111&lt;&gt;"VALID OBJECT/PACK","BLOCK — object/pack mapping",IF(L111&lt;&gt;"VALID CONTROL/CLAIM","BLOCK — control/claim mapping",IF(M111="Confirmed supports requirement","REVIEWED SUPPORT",IF(M111="Rejected","REJECTED SUPPORT",IF(M111="Needs clarification","UNRESOLVED SUPPORT","UNREVIEWED SUPPORT")))))))</f>
        <v/>
      </c>
      <c r="O111" s="131" t="n"/>
      <c r="P111" s="131" t="n"/>
      <c r="Q111" s="131" t="n"/>
      <c r="R111" s="131" t="n"/>
      <c r="S111" s="136">
        <f>IF(OR(C111="",E111="",G111=""),"",C111&amp;"|"&amp;E111&amp;"|"&amp;G111)</f>
        <v/>
      </c>
    </row>
    <row r="112">
      <c r="A112" s="54" t="inlineStr">
        <is>
          <t>EVL-00108</t>
        </is>
      </c>
      <c r="B112" s="131" t="n"/>
      <c r="C112" s="131" t="n"/>
      <c r="D112" s="54">
        <f>IF(C112="","",IFERROR(VLOOKUP(C112,'04_SCOPE_CLASSIFICATION'!$A$5:$B$35,2,FALSE),"UNKNOWN OBJECT"))</f>
        <v/>
      </c>
      <c r="E112" s="131" t="n"/>
      <c r="F112" s="54">
        <f>IF(E112="","",IFERROR(VLOOKUP(E112,'01_MANIFEST_LIBRARY'!$A$17:$B$35,2,FALSE),"UNKNOWN PACK"))</f>
        <v/>
      </c>
      <c r="G112" s="131" t="n"/>
      <c r="H112" s="131" t="n"/>
      <c r="I112" s="131" t="n"/>
      <c r="J112" s="136">
        <f>IF(B112="","",IF('02_SYSTEM_PROFILE'!B44="Operations-Connected",IF(COUNTIFS('07_EVIDENCE_VAULT'!$A:$A,B112,'07_EVIDENCE_VAULT'!$K:$K,"Current",'07_EVIDENCE_VAULT'!$T:$T,"Imported*",'07_EVIDENCE_VAULT'!$U:$U,"Reconciled")-COUNTIFS('07_EVIDENCE_VAULT'!$A:$A,B112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unreconciled"),IF(COUNTIFS('07_EVIDENCE_VAULT'!$A:$A,B112,'07_EVIDENCE_VAULT'!$K:$K,"Current")-COUNTIFS('07_EVIDENCE_VAULT'!$A:$A,B112,'07_EVIDENCE_VAULT'!$K:$K,"Current",'07_EVIDENCE_VAULT'!$I:$I,"&lt;"&amp;TODAY(),'07_EVIDENCE_VAULT'!$I:$I,"&lt;&gt;")&gt;0,"Current evidence","Missing / stale / unknown")))</f>
        <v/>
      </c>
      <c r="K112" s="136">
        <f>IF(B112="","",IF(D112="UNKNOWN OBJECT","BLOCK — unknown object",IF(D112="","BLOCK — object not configured",IF(F112="UNKNOWN PACK","BLOCK — unknown pack",IF(IFERROR(VLOOKUP(E112,'01_MANIFEST_LIBRARY'!$A$17:$D$35,4,FALSE),"")&lt;&gt;"Active","BLOCK — pack not active","VALID OBJECT/PACK")))))</f>
        <v/>
      </c>
      <c r="L112" s="136">
        <f>IF(B112="","",IF(G112="","BLOCK — Control / Claim ID required",IF(COUNTIFS('06_CONTROL_PACK_REGISTER'!$B$26:$B$225,C112,'06_CONTROL_PACK_REGISTER'!$C$26:$C$225,E112,'06_CONTROL_PACK_REGISTER'!$D$26:$D$225,G112)&gt;0,"VALID CONTROL/CLAIM","BLOCK — control/claim not registered for object + pack")))</f>
        <v/>
      </c>
      <c r="M112" s="131" t="n"/>
      <c r="N112" s="136">
        <f>IF(B112="","",IF(LEFT(J112,7)&lt;&gt;"Current","BLOCK — evidence currency",IF(K112&lt;&gt;"VALID OBJECT/PACK","BLOCK — object/pack mapping",IF(L112&lt;&gt;"VALID CONTROL/CLAIM","BLOCK — control/claim mapping",IF(M112="Confirmed supports requirement","REVIEWED SUPPORT",IF(M112="Rejected","REJECTED SUPPORT",IF(M112="Needs clarification","UNRESOLVED SUPPORT","UNREVIEWED SUPPORT")))))))</f>
        <v/>
      </c>
      <c r="O112" s="131" t="n"/>
      <c r="P112" s="131" t="n"/>
      <c r="Q112" s="131" t="n"/>
      <c r="R112" s="131" t="n"/>
      <c r="S112" s="136">
        <f>IF(OR(C112="",E112="",G112=""),"",C112&amp;"|"&amp;E112&amp;"|"&amp;G112)</f>
        <v/>
      </c>
    </row>
    <row r="113">
      <c r="A113" s="54" t="inlineStr">
        <is>
          <t>EVL-00109</t>
        </is>
      </c>
      <c r="B113" s="131" t="n"/>
      <c r="C113" s="131" t="n"/>
      <c r="D113" s="54">
        <f>IF(C113="","",IFERROR(VLOOKUP(C113,'04_SCOPE_CLASSIFICATION'!$A$5:$B$35,2,FALSE),"UNKNOWN OBJECT"))</f>
        <v/>
      </c>
      <c r="E113" s="131" t="n"/>
      <c r="F113" s="54">
        <f>IF(E113="","",IFERROR(VLOOKUP(E113,'01_MANIFEST_LIBRARY'!$A$17:$B$35,2,FALSE),"UNKNOWN PACK"))</f>
        <v/>
      </c>
      <c r="G113" s="131" t="n"/>
      <c r="H113" s="131" t="n"/>
      <c r="I113" s="131" t="n"/>
      <c r="J113" s="136">
        <f>IF(B113="","",IF('02_SYSTEM_PROFILE'!B44="Operations-Connected",IF(COUNTIFS('07_EVIDENCE_VAULT'!$A:$A,B113,'07_EVIDENCE_VAULT'!$K:$K,"Current",'07_EVIDENCE_VAULT'!$T:$T,"Imported*",'07_EVIDENCE_VAULT'!$U:$U,"Reconciled")-COUNTIFS('07_EVIDENCE_VAULT'!$A:$A,B113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unreconciled"),IF(COUNTIFS('07_EVIDENCE_VAULT'!$A:$A,B113,'07_EVIDENCE_VAULT'!$K:$K,"Current")-COUNTIFS('07_EVIDENCE_VAULT'!$A:$A,B113,'07_EVIDENCE_VAULT'!$K:$K,"Current",'07_EVIDENCE_VAULT'!$I:$I,"&lt;"&amp;TODAY(),'07_EVIDENCE_VAULT'!$I:$I,"&lt;&gt;")&gt;0,"Current evidence","Missing / stale / unknown")))</f>
        <v/>
      </c>
      <c r="K113" s="136">
        <f>IF(B113="","",IF(D113="UNKNOWN OBJECT","BLOCK — unknown object",IF(D113="","BLOCK — object not configured",IF(F113="UNKNOWN PACK","BLOCK — unknown pack",IF(IFERROR(VLOOKUP(E113,'01_MANIFEST_LIBRARY'!$A$17:$D$35,4,FALSE),"")&lt;&gt;"Active","BLOCK — pack not active","VALID OBJECT/PACK")))))</f>
        <v/>
      </c>
      <c r="L113" s="136">
        <f>IF(B113="","",IF(G113="","BLOCK — Control / Claim ID required",IF(COUNTIFS('06_CONTROL_PACK_REGISTER'!$B$26:$B$225,C113,'06_CONTROL_PACK_REGISTER'!$C$26:$C$225,E113,'06_CONTROL_PACK_REGISTER'!$D$26:$D$225,G113)&gt;0,"VALID CONTROL/CLAIM","BLOCK — control/claim not registered for object + pack")))</f>
        <v/>
      </c>
      <c r="M113" s="131" t="n"/>
      <c r="N113" s="136">
        <f>IF(B113="","",IF(LEFT(J113,7)&lt;&gt;"Current","BLOCK — evidence currency",IF(K113&lt;&gt;"VALID OBJECT/PACK","BLOCK — object/pack mapping",IF(L113&lt;&gt;"VALID CONTROL/CLAIM","BLOCK — control/claim mapping",IF(M113="Confirmed supports requirement","REVIEWED SUPPORT",IF(M113="Rejected","REJECTED SUPPORT",IF(M113="Needs clarification","UNRESOLVED SUPPORT","UNREVIEWED SUPPORT")))))))</f>
        <v/>
      </c>
      <c r="O113" s="131" t="n"/>
      <c r="P113" s="131" t="n"/>
      <c r="Q113" s="131" t="n"/>
      <c r="R113" s="131" t="n"/>
      <c r="S113" s="136">
        <f>IF(OR(C113="",E113="",G113=""),"",C113&amp;"|"&amp;E113&amp;"|"&amp;G113)</f>
        <v/>
      </c>
    </row>
    <row r="114">
      <c r="A114" s="54" t="inlineStr">
        <is>
          <t>EVL-00110</t>
        </is>
      </c>
      <c r="B114" s="131" t="n"/>
      <c r="C114" s="131" t="n"/>
      <c r="D114" s="54">
        <f>IF(C114="","",IFERROR(VLOOKUP(C114,'04_SCOPE_CLASSIFICATION'!$A$5:$B$35,2,FALSE),"UNKNOWN OBJECT"))</f>
        <v/>
      </c>
      <c r="E114" s="131" t="n"/>
      <c r="F114" s="54">
        <f>IF(E114="","",IFERROR(VLOOKUP(E114,'01_MANIFEST_LIBRARY'!$A$17:$B$35,2,FALSE),"UNKNOWN PACK"))</f>
        <v/>
      </c>
      <c r="G114" s="131" t="n"/>
      <c r="H114" s="131" t="n"/>
      <c r="I114" s="131" t="n"/>
      <c r="J114" s="136">
        <f>IF(B114="","",IF('02_SYSTEM_PROFILE'!B44="Operations-Connected",IF(COUNTIFS('07_EVIDENCE_VAULT'!$A:$A,B114,'07_EVIDENCE_VAULT'!$K:$K,"Current",'07_EVIDENCE_VAULT'!$T:$T,"Imported*",'07_EVIDENCE_VAULT'!$U:$U,"Reconciled")-COUNTIFS('07_EVIDENCE_VAULT'!$A:$A,B114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unreconciled"),IF(COUNTIFS('07_EVIDENCE_VAULT'!$A:$A,B114,'07_EVIDENCE_VAULT'!$K:$K,"Current")-COUNTIFS('07_EVIDENCE_VAULT'!$A:$A,B114,'07_EVIDENCE_VAULT'!$K:$K,"Current",'07_EVIDENCE_VAULT'!$I:$I,"&lt;"&amp;TODAY(),'07_EVIDENCE_VAULT'!$I:$I,"&lt;&gt;")&gt;0,"Current evidence","Missing / stale / unknown")))</f>
        <v/>
      </c>
      <c r="K114" s="136">
        <f>IF(B114="","",IF(D114="UNKNOWN OBJECT","BLOCK — unknown object",IF(D114="","BLOCK — object not configured",IF(F114="UNKNOWN PACK","BLOCK — unknown pack",IF(IFERROR(VLOOKUP(E114,'01_MANIFEST_LIBRARY'!$A$17:$D$35,4,FALSE),"")&lt;&gt;"Active","BLOCK — pack not active","VALID OBJECT/PACK")))))</f>
        <v/>
      </c>
      <c r="L114" s="136">
        <f>IF(B114="","",IF(G114="","BLOCK — Control / Claim ID required",IF(COUNTIFS('06_CONTROL_PACK_REGISTER'!$B$26:$B$225,C114,'06_CONTROL_PACK_REGISTER'!$C$26:$C$225,E114,'06_CONTROL_PACK_REGISTER'!$D$26:$D$225,G114)&gt;0,"VALID CONTROL/CLAIM","BLOCK — control/claim not registered for object + pack")))</f>
        <v/>
      </c>
      <c r="M114" s="131" t="n"/>
      <c r="N114" s="136">
        <f>IF(B114="","",IF(LEFT(J114,7)&lt;&gt;"Current","BLOCK — evidence currency",IF(K114&lt;&gt;"VALID OBJECT/PACK","BLOCK — object/pack mapping",IF(L114&lt;&gt;"VALID CONTROL/CLAIM","BLOCK — control/claim mapping",IF(M114="Confirmed supports requirement","REVIEWED SUPPORT",IF(M114="Rejected","REJECTED SUPPORT",IF(M114="Needs clarification","UNRESOLVED SUPPORT","UNREVIEWED SUPPORT")))))))</f>
        <v/>
      </c>
      <c r="O114" s="131" t="n"/>
      <c r="P114" s="131" t="n"/>
      <c r="Q114" s="131" t="n"/>
      <c r="R114" s="131" t="n"/>
      <c r="S114" s="136">
        <f>IF(OR(C114="",E114="",G114=""),"",C114&amp;"|"&amp;E114&amp;"|"&amp;G114)</f>
        <v/>
      </c>
    </row>
    <row r="115">
      <c r="A115" s="54" t="inlineStr">
        <is>
          <t>EVL-00111</t>
        </is>
      </c>
      <c r="B115" s="131" t="n"/>
      <c r="C115" s="131" t="n"/>
      <c r="D115" s="54">
        <f>IF(C115="","",IFERROR(VLOOKUP(C115,'04_SCOPE_CLASSIFICATION'!$A$5:$B$35,2,FALSE),"UNKNOWN OBJECT"))</f>
        <v/>
      </c>
      <c r="E115" s="131" t="n"/>
      <c r="F115" s="54">
        <f>IF(E115="","",IFERROR(VLOOKUP(E115,'01_MANIFEST_LIBRARY'!$A$17:$B$35,2,FALSE),"UNKNOWN PACK"))</f>
        <v/>
      </c>
      <c r="G115" s="131" t="n"/>
      <c r="H115" s="131" t="n"/>
      <c r="I115" s="131" t="n"/>
      <c r="J115" s="136">
        <f>IF(B115="","",IF('02_SYSTEM_PROFILE'!B44="Operations-Connected",IF(COUNTIFS('07_EVIDENCE_VAULT'!$A:$A,B115,'07_EVIDENCE_VAULT'!$K:$K,"Current",'07_EVIDENCE_VAULT'!$T:$T,"Imported*",'07_EVIDENCE_VAULT'!$U:$U,"Reconciled")-COUNTIFS('07_EVIDENCE_VAULT'!$A:$A,B115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unreconciled"),IF(COUNTIFS('07_EVIDENCE_VAULT'!$A:$A,B115,'07_EVIDENCE_VAULT'!$K:$K,"Current")-COUNTIFS('07_EVIDENCE_VAULT'!$A:$A,B115,'07_EVIDENCE_VAULT'!$K:$K,"Current",'07_EVIDENCE_VAULT'!$I:$I,"&lt;"&amp;TODAY(),'07_EVIDENCE_VAULT'!$I:$I,"&lt;&gt;")&gt;0,"Current evidence","Missing / stale / unknown")))</f>
        <v/>
      </c>
      <c r="K115" s="136">
        <f>IF(B115="","",IF(D115="UNKNOWN OBJECT","BLOCK — unknown object",IF(D115="","BLOCK — object not configured",IF(F115="UNKNOWN PACK","BLOCK — unknown pack",IF(IFERROR(VLOOKUP(E115,'01_MANIFEST_LIBRARY'!$A$17:$D$35,4,FALSE),"")&lt;&gt;"Active","BLOCK — pack not active","VALID OBJECT/PACK")))))</f>
        <v/>
      </c>
      <c r="L115" s="136">
        <f>IF(B115="","",IF(G115="","BLOCK — Control / Claim ID required",IF(COUNTIFS('06_CONTROL_PACK_REGISTER'!$B$26:$B$225,C115,'06_CONTROL_PACK_REGISTER'!$C$26:$C$225,E115,'06_CONTROL_PACK_REGISTER'!$D$26:$D$225,G115)&gt;0,"VALID CONTROL/CLAIM","BLOCK — control/claim not registered for object + pack")))</f>
        <v/>
      </c>
      <c r="M115" s="131" t="n"/>
      <c r="N115" s="136">
        <f>IF(B115="","",IF(LEFT(J115,7)&lt;&gt;"Current","BLOCK — evidence currency",IF(K115&lt;&gt;"VALID OBJECT/PACK","BLOCK — object/pack mapping",IF(L115&lt;&gt;"VALID CONTROL/CLAIM","BLOCK — control/claim mapping",IF(M115="Confirmed supports requirement","REVIEWED SUPPORT",IF(M115="Rejected","REJECTED SUPPORT",IF(M115="Needs clarification","UNRESOLVED SUPPORT","UNREVIEWED SUPPORT")))))))</f>
        <v/>
      </c>
      <c r="O115" s="131" t="n"/>
      <c r="P115" s="131" t="n"/>
      <c r="Q115" s="131" t="n"/>
      <c r="R115" s="131" t="n"/>
      <c r="S115" s="136">
        <f>IF(OR(C115="",E115="",G115=""),"",C115&amp;"|"&amp;E115&amp;"|"&amp;G115)</f>
        <v/>
      </c>
    </row>
    <row r="116">
      <c r="A116" s="54" t="inlineStr">
        <is>
          <t>EVL-00112</t>
        </is>
      </c>
      <c r="B116" s="131" t="n"/>
      <c r="C116" s="131" t="n"/>
      <c r="D116" s="54">
        <f>IF(C116="","",IFERROR(VLOOKUP(C116,'04_SCOPE_CLASSIFICATION'!$A$5:$B$35,2,FALSE),"UNKNOWN OBJECT"))</f>
        <v/>
      </c>
      <c r="E116" s="131" t="n"/>
      <c r="F116" s="54">
        <f>IF(E116="","",IFERROR(VLOOKUP(E116,'01_MANIFEST_LIBRARY'!$A$17:$B$35,2,FALSE),"UNKNOWN PACK"))</f>
        <v/>
      </c>
      <c r="G116" s="131" t="n"/>
      <c r="H116" s="131" t="n"/>
      <c r="I116" s="131" t="n"/>
      <c r="J116" s="136">
        <f>IF(B116="","",IF('02_SYSTEM_PROFILE'!B44="Operations-Connected",IF(COUNTIFS('07_EVIDENCE_VAULT'!$A:$A,B116,'07_EVIDENCE_VAULT'!$K:$K,"Current",'07_EVIDENCE_VAULT'!$T:$T,"Imported*",'07_EVIDENCE_VAULT'!$U:$U,"Reconciled")-COUNTIFS('07_EVIDENCE_VAULT'!$A:$A,B116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unreconciled"),IF(COUNTIFS('07_EVIDENCE_VAULT'!$A:$A,B116,'07_EVIDENCE_VAULT'!$K:$K,"Current")-COUNTIFS('07_EVIDENCE_VAULT'!$A:$A,B116,'07_EVIDENCE_VAULT'!$K:$K,"Current",'07_EVIDENCE_VAULT'!$I:$I,"&lt;"&amp;TODAY(),'07_EVIDENCE_VAULT'!$I:$I,"&lt;&gt;")&gt;0,"Current evidence","Missing / stale / unknown")))</f>
        <v/>
      </c>
      <c r="K116" s="136">
        <f>IF(B116="","",IF(D116="UNKNOWN OBJECT","BLOCK — unknown object",IF(D116="","BLOCK — object not configured",IF(F116="UNKNOWN PACK","BLOCK — unknown pack",IF(IFERROR(VLOOKUP(E116,'01_MANIFEST_LIBRARY'!$A$17:$D$35,4,FALSE),"")&lt;&gt;"Active","BLOCK — pack not active","VALID OBJECT/PACK")))))</f>
        <v/>
      </c>
      <c r="L116" s="136">
        <f>IF(B116="","",IF(G116="","BLOCK — Control / Claim ID required",IF(COUNTIFS('06_CONTROL_PACK_REGISTER'!$B$26:$B$225,C116,'06_CONTROL_PACK_REGISTER'!$C$26:$C$225,E116,'06_CONTROL_PACK_REGISTER'!$D$26:$D$225,G116)&gt;0,"VALID CONTROL/CLAIM","BLOCK — control/claim not registered for object + pack")))</f>
        <v/>
      </c>
      <c r="M116" s="131" t="n"/>
      <c r="N116" s="136">
        <f>IF(B116="","",IF(LEFT(J116,7)&lt;&gt;"Current","BLOCK — evidence currency",IF(K116&lt;&gt;"VALID OBJECT/PACK","BLOCK — object/pack mapping",IF(L116&lt;&gt;"VALID CONTROL/CLAIM","BLOCK — control/claim mapping",IF(M116="Confirmed supports requirement","REVIEWED SUPPORT",IF(M116="Rejected","REJECTED SUPPORT",IF(M116="Needs clarification","UNRESOLVED SUPPORT","UNREVIEWED SUPPORT")))))))</f>
        <v/>
      </c>
      <c r="O116" s="131" t="n"/>
      <c r="P116" s="131" t="n"/>
      <c r="Q116" s="131" t="n"/>
      <c r="R116" s="131" t="n"/>
      <c r="S116" s="136">
        <f>IF(OR(C116="",E116="",G116=""),"",C116&amp;"|"&amp;E116&amp;"|"&amp;G116)</f>
        <v/>
      </c>
    </row>
    <row r="117">
      <c r="A117" s="54" t="inlineStr">
        <is>
          <t>EVL-00113</t>
        </is>
      </c>
      <c r="B117" s="131" t="n"/>
      <c r="C117" s="131" t="n"/>
      <c r="D117" s="54">
        <f>IF(C117="","",IFERROR(VLOOKUP(C117,'04_SCOPE_CLASSIFICATION'!$A$5:$B$35,2,FALSE),"UNKNOWN OBJECT"))</f>
        <v/>
      </c>
      <c r="E117" s="131" t="n"/>
      <c r="F117" s="54">
        <f>IF(E117="","",IFERROR(VLOOKUP(E117,'01_MANIFEST_LIBRARY'!$A$17:$B$35,2,FALSE),"UNKNOWN PACK"))</f>
        <v/>
      </c>
      <c r="G117" s="131" t="n"/>
      <c r="H117" s="131" t="n"/>
      <c r="I117" s="131" t="n"/>
      <c r="J117" s="136">
        <f>IF(B117="","",IF('02_SYSTEM_PROFILE'!B44="Operations-Connected",IF(COUNTIFS('07_EVIDENCE_VAULT'!$A:$A,B117,'07_EVIDENCE_VAULT'!$K:$K,"Current",'07_EVIDENCE_VAULT'!$T:$T,"Imported*",'07_EVIDENCE_VAULT'!$U:$U,"Reconciled")-COUNTIFS('07_EVIDENCE_VAULT'!$A:$A,B117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unreconciled"),IF(COUNTIFS('07_EVIDENCE_VAULT'!$A:$A,B117,'07_EVIDENCE_VAULT'!$K:$K,"Current")-COUNTIFS('07_EVIDENCE_VAULT'!$A:$A,B117,'07_EVIDENCE_VAULT'!$K:$K,"Current",'07_EVIDENCE_VAULT'!$I:$I,"&lt;"&amp;TODAY(),'07_EVIDENCE_VAULT'!$I:$I,"&lt;&gt;")&gt;0,"Current evidence","Missing / stale / unknown")))</f>
        <v/>
      </c>
      <c r="K117" s="136">
        <f>IF(B117="","",IF(D117="UNKNOWN OBJECT","BLOCK — unknown object",IF(D117="","BLOCK — object not configured",IF(F117="UNKNOWN PACK","BLOCK — unknown pack",IF(IFERROR(VLOOKUP(E117,'01_MANIFEST_LIBRARY'!$A$17:$D$35,4,FALSE),"")&lt;&gt;"Active","BLOCK — pack not active","VALID OBJECT/PACK")))))</f>
        <v/>
      </c>
      <c r="L117" s="136">
        <f>IF(B117="","",IF(G117="","BLOCK — Control / Claim ID required",IF(COUNTIFS('06_CONTROL_PACK_REGISTER'!$B$26:$B$225,C117,'06_CONTROL_PACK_REGISTER'!$C$26:$C$225,E117,'06_CONTROL_PACK_REGISTER'!$D$26:$D$225,G117)&gt;0,"VALID CONTROL/CLAIM","BLOCK — control/claim not registered for object + pack")))</f>
        <v/>
      </c>
      <c r="M117" s="131" t="n"/>
      <c r="N117" s="136">
        <f>IF(B117="","",IF(LEFT(J117,7)&lt;&gt;"Current","BLOCK — evidence currency",IF(K117&lt;&gt;"VALID OBJECT/PACK","BLOCK — object/pack mapping",IF(L117&lt;&gt;"VALID CONTROL/CLAIM","BLOCK — control/claim mapping",IF(M117="Confirmed supports requirement","REVIEWED SUPPORT",IF(M117="Rejected","REJECTED SUPPORT",IF(M117="Needs clarification","UNRESOLVED SUPPORT","UNREVIEWED SUPPORT")))))))</f>
        <v/>
      </c>
      <c r="O117" s="131" t="n"/>
      <c r="P117" s="131" t="n"/>
      <c r="Q117" s="131" t="n"/>
      <c r="R117" s="131" t="n"/>
      <c r="S117" s="136">
        <f>IF(OR(C117="",E117="",G117=""),"",C117&amp;"|"&amp;E117&amp;"|"&amp;G117)</f>
        <v/>
      </c>
    </row>
    <row r="118">
      <c r="A118" s="54" t="inlineStr">
        <is>
          <t>EVL-00114</t>
        </is>
      </c>
      <c r="B118" s="131" t="n"/>
      <c r="C118" s="131" t="n"/>
      <c r="D118" s="54">
        <f>IF(C118="","",IFERROR(VLOOKUP(C118,'04_SCOPE_CLASSIFICATION'!$A$5:$B$35,2,FALSE),"UNKNOWN OBJECT"))</f>
        <v/>
      </c>
      <c r="E118" s="131" t="n"/>
      <c r="F118" s="54">
        <f>IF(E118="","",IFERROR(VLOOKUP(E118,'01_MANIFEST_LIBRARY'!$A$17:$B$35,2,FALSE),"UNKNOWN PACK"))</f>
        <v/>
      </c>
      <c r="G118" s="131" t="n"/>
      <c r="H118" s="131" t="n"/>
      <c r="I118" s="131" t="n"/>
      <c r="J118" s="136">
        <f>IF(B118="","",IF('02_SYSTEM_PROFILE'!B44="Operations-Connected",IF(COUNTIFS('07_EVIDENCE_VAULT'!$A:$A,B118,'07_EVIDENCE_VAULT'!$K:$K,"Current",'07_EVIDENCE_VAULT'!$T:$T,"Imported*",'07_EVIDENCE_VAULT'!$U:$U,"Reconciled")-COUNTIFS('07_EVIDENCE_VAULT'!$A:$A,B118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unreconciled"),IF(COUNTIFS('07_EVIDENCE_VAULT'!$A:$A,B118,'07_EVIDENCE_VAULT'!$K:$K,"Current")-COUNTIFS('07_EVIDENCE_VAULT'!$A:$A,B118,'07_EVIDENCE_VAULT'!$K:$K,"Current",'07_EVIDENCE_VAULT'!$I:$I,"&lt;"&amp;TODAY(),'07_EVIDENCE_VAULT'!$I:$I,"&lt;&gt;")&gt;0,"Current evidence","Missing / stale / unknown")))</f>
        <v/>
      </c>
      <c r="K118" s="136">
        <f>IF(B118="","",IF(D118="UNKNOWN OBJECT","BLOCK — unknown object",IF(D118="","BLOCK — object not configured",IF(F118="UNKNOWN PACK","BLOCK — unknown pack",IF(IFERROR(VLOOKUP(E118,'01_MANIFEST_LIBRARY'!$A$17:$D$35,4,FALSE),"")&lt;&gt;"Active","BLOCK — pack not active","VALID OBJECT/PACK")))))</f>
        <v/>
      </c>
      <c r="L118" s="136">
        <f>IF(B118="","",IF(G118="","BLOCK — Control / Claim ID required",IF(COUNTIFS('06_CONTROL_PACK_REGISTER'!$B$26:$B$225,C118,'06_CONTROL_PACK_REGISTER'!$C$26:$C$225,E118,'06_CONTROL_PACK_REGISTER'!$D$26:$D$225,G118)&gt;0,"VALID CONTROL/CLAIM","BLOCK — control/claim not registered for object + pack")))</f>
        <v/>
      </c>
      <c r="M118" s="131" t="n"/>
      <c r="N118" s="136">
        <f>IF(B118="","",IF(LEFT(J118,7)&lt;&gt;"Current","BLOCK — evidence currency",IF(K118&lt;&gt;"VALID OBJECT/PACK","BLOCK — object/pack mapping",IF(L118&lt;&gt;"VALID CONTROL/CLAIM","BLOCK — control/claim mapping",IF(M118="Confirmed supports requirement","REVIEWED SUPPORT",IF(M118="Rejected","REJECTED SUPPORT",IF(M118="Needs clarification","UNRESOLVED SUPPORT","UNREVIEWED SUPPORT")))))))</f>
        <v/>
      </c>
      <c r="O118" s="131" t="n"/>
      <c r="P118" s="131" t="n"/>
      <c r="Q118" s="131" t="n"/>
      <c r="R118" s="131" t="n"/>
      <c r="S118" s="136">
        <f>IF(OR(C118="",E118="",G118=""),"",C118&amp;"|"&amp;E118&amp;"|"&amp;G118)</f>
        <v/>
      </c>
    </row>
    <row r="119">
      <c r="A119" s="54" t="inlineStr">
        <is>
          <t>EVL-00115</t>
        </is>
      </c>
      <c r="B119" s="131" t="n"/>
      <c r="C119" s="131" t="n"/>
      <c r="D119" s="54">
        <f>IF(C119="","",IFERROR(VLOOKUP(C119,'04_SCOPE_CLASSIFICATION'!$A$5:$B$35,2,FALSE),"UNKNOWN OBJECT"))</f>
        <v/>
      </c>
      <c r="E119" s="131" t="n"/>
      <c r="F119" s="54">
        <f>IF(E119="","",IFERROR(VLOOKUP(E119,'01_MANIFEST_LIBRARY'!$A$17:$B$35,2,FALSE),"UNKNOWN PACK"))</f>
        <v/>
      </c>
      <c r="G119" s="131" t="n"/>
      <c r="H119" s="131" t="n"/>
      <c r="I119" s="131" t="n"/>
      <c r="J119" s="136">
        <f>IF(B119="","",IF('02_SYSTEM_PROFILE'!B44="Operations-Connected",IF(COUNTIFS('07_EVIDENCE_VAULT'!$A:$A,B119,'07_EVIDENCE_VAULT'!$K:$K,"Current",'07_EVIDENCE_VAULT'!$T:$T,"Imported*",'07_EVIDENCE_VAULT'!$U:$U,"Reconciled")-COUNTIFS('07_EVIDENCE_VAULT'!$A:$A,B119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unreconciled"),IF(COUNTIFS('07_EVIDENCE_VAULT'!$A:$A,B119,'07_EVIDENCE_VAULT'!$K:$K,"Current")-COUNTIFS('07_EVIDENCE_VAULT'!$A:$A,B119,'07_EVIDENCE_VAULT'!$K:$K,"Current",'07_EVIDENCE_VAULT'!$I:$I,"&lt;"&amp;TODAY(),'07_EVIDENCE_VAULT'!$I:$I,"&lt;&gt;")&gt;0,"Current evidence","Missing / stale / unknown")))</f>
        <v/>
      </c>
      <c r="K119" s="136">
        <f>IF(B119="","",IF(D119="UNKNOWN OBJECT","BLOCK — unknown object",IF(D119="","BLOCK — object not configured",IF(F119="UNKNOWN PACK","BLOCK — unknown pack",IF(IFERROR(VLOOKUP(E119,'01_MANIFEST_LIBRARY'!$A$17:$D$35,4,FALSE),"")&lt;&gt;"Active","BLOCK — pack not active","VALID OBJECT/PACK")))))</f>
        <v/>
      </c>
      <c r="L119" s="136">
        <f>IF(B119="","",IF(G119="","BLOCK — Control / Claim ID required",IF(COUNTIFS('06_CONTROL_PACK_REGISTER'!$B$26:$B$225,C119,'06_CONTROL_PACK_REGISTER'!$C$26:$C$225,E119,'06_CONTROL_PACK_REGISTER'!$D$26:$D$225,G119)&gt;0,"VALID CONTROL/CLAIM","BLOCK — control/claim not registered for object + pack")))</f>
        <v/>
      </c>
      <c r="M119" s="131" t="n"/>
      <c r="N119" s="136">
        <f>IF(B119="","",IF(LEFT(J119,7)&lt;&gt;"Current","BLOCK — evidence currency",IF(K119&lt;&gt;"VALID OBJECT/PACK","BLOCK — object/pack mapping",IF(L119&lt;&gt;"VALID CONTROL/CLAIM","BLOCK — control/claim mapping",IF(M119="Confirmed supports requirement","REVIEWED SUPPORT",IF(M119="Rejected","REJECTED SUPPORT",IF(M119="Needs clarification","UNRESOLVED SUPPORT","UNREVIEWED SUPPORT")))))))</f>
        <v/>
      </c>
      <c r="O119" s="131" t="n"/>
      <c r="P119" s="131" t="n"/>
      <c r="Q119" s="131" t="n"/>
      <c r="R119" s="131" t="n"/>
      <c r="S119" s="136">
        <f>IF(OR(C119="",E119="",G119=""),"",C119&amp;"|"&amp;E119&amp;"|"&amp;G119)</f>
        <v/>
      </c>
    </row>
    <row r="120">
      <c r="A120" s="54" t="inlineStr">
        <is>
          <t>EVL-00116</t>
        </is>
      </c>
      <c r="B120" s="131" t="n"/>
      <c r="C120" s="131" t="n"/>
      <c r="D120" s="54">
        <f>IF(C120="","",IFERROR(VLOOKUP(C120,'04_SCOPE_CLASSIFICATION'!$A$5:$B$35,2,FALSE),"UNKNOWN OBJECT"))</f>
        <v/>
      </c>
      <c r="E120" s="131" t="n"/>
      <c r="F120" s="54">
        <f>IF(E120="","",IFERROR(VLOOKUP(E120,'01_MANIFEST_LIBRARY'!$A$17:$B$35,2,FALSE),"UNKNOWN PACK"))</f>
        <v/>
      </c>
      <c r="G120" s="131" t="n"/>
      <c r="H120" s="131" t="n"/>
      <c r="I120" s="131" t="n"/>
      <c r="J120" s="136">
        <f>IF(B120="","",IF('02_SYSTEM_PROFILE'!B44="Operations-Connected",IF(COUNTIFS('07_EVIDENCE_VAULT'!$A:$A,B120,'07_EVIDENCE_VAULT'!$K:$K,"Current",'07_EVIDENCE_VAULT'!$T:$T,"Imported*",'07_EVIDENCE_VAULT'!$U:$U,"Reconciled")-COUNTIFS('07_EVIDENCE_VAULT'!$A:$A,B120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unreconciled"),IF(COUNTIFS('07_EVIDENCE_VAULT'!$A:$A,B120,'07_EVIDENCE_VAULT'!$K:$K,"Current")-COUNTIFS('07_EVIDENCE_VAULT'!$A:$A,B120,'07_EVIDENCE_VAULT'!$K:$K,"Current",'07_EVIDENCE_VAULT'!$I:$I,"&lt;"&amp;TODAY(),'07_EVIDENCE_VAULT'!$I:$I,"&lt;&gt;")&gt;0,"Current evidence","Missing / stale / unknown")))</f>
        <v/>
      </c>
      <c r="K120" s="136">
        <f>IF(B120="","",IF(D120="UNKNOWN OBJECT","BLOCK — unknown object",IF(D120="","BLOCK — object not configured",IF(F120="UNKNOWN PACK","BLOCK — unknown pack",IF(IFERROR(VLOOKUP(E120,'01_MANIFEST_LIBRARY'!$A$17:$D$35,4,FALSE),"")&lt;&gt;"Active","BLOCK — pack not active","VALID OBJECT/PACK")))))</f>
        <v/>
      </c>
      <c r="L120" s="136">
        <f>IF(B120="","",IF(G120="","BLOCK — Control / Claim ID required",IF(COUNTIFS('06_CONTROL_PACK_REGISTER'!$B$26:$B$225,C120,'06_CONTROL_PACK_REGISTER'!$C$26:$C$225,E120,'06_CONTROL_PACK_REGISTER'!$D$26:$D$225,G120)&gt;0,"VALID CONTROL/CLAIM","BLOCK — control/claim not registered for object + pack")))</f>
        <v/>
      </c>
      <c r="M120" s="131" t="n"/>
      <c r="N120" s="136">
        <f>IF(B120="","",IF(LEFT(J120,7)&lt;&gt;"Current","BLOCK — evidence currency",IF(K120&lt;&gt;"VALID OBJECT/PACK","BLOCK — object/pack mapping",IF(L120&lt;&gt;"VALID CONTROL/CLAIM","BLOCK — control/claim mapping",IF(M120="Confirmed supports requirement","REVIEWED SUPPORT",IF(M120="Rejected","REJECTED SUPPORT",IF(M120="Needs clarification","UNRESOLVED SUPPORT","UNREVIEWED SUPPORT")))))))</f>
        <v/>
      </c>
      <c r="O120" s="131" t="n"/>
      <c r="P120" s="131" t="n"/>
      <c r="Q120" s="131" t="n"/>
      <c r="R120" s="131" t="n"/>
      <c r="S120" s="136">
        <f>IF(OR(C120="",E120="",G120=""),"",C120&amp;"|"&amp;E120&amp;"|"&amp;G120)</f>
        <v/>
      </c>
    </row>
    <row r="121">
      <c r="A121" s="54" t="inlineStr">
        <is>
          <t>EVL-00117</t>
        </is>
      </c>
      <c r="B121" s="131" t="n"/>
      <c r="C121" s="131" t="n"/>
      <c r="D121" s="54">
        <f>IF(C121="","",IFERROR(VLOOKUP(C121,'04_SCOPE_CLASSIFICATION'!$A$5:$B$35,2,FALSE),"UNKNOWN OBJECT"))</f>
        <v/>
      </c>
      <c r="E121" s="131" t="n"/>
      <c r="F121" s="54">
        <f>IF(E121="","",IFERROR(VLOOKUP(E121,'01_MANIFEST_LIBRARY'!$A$17:$B$35,2,FALSE),"UNKNOWN PACK"))</f>
        <v/>
      </c>
      <c r="G121" s="131" t="n"/>
      <c r="H121" s="131" t="n"/>
      <c r="I121" s="131" t="n"/>
      <c r="J121" s="136">
        <f>IF(B121="","",IF('02_SYSTEM_PROFILE'!B44="Operations-Connected",IF(COUNTIFS('07_EVIDENCE_VAULT'!$A:$A,B121,'07_EVIDENCE_VAULT'!$K:$K,"Current",'07_EVIDENCE_VAULT'!$T:$T,"Imported*",'07_EVIDENCE_VAULT'!$U:$U,"Reconciled")-COUNTIFS('07_EVIDENCE_VAULT'!$A:$A,B121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unreconciled"),IF(COUNTIFS('07_EVIDENCE_VAULT'!$A:$A,B121,'07_EVIDENCE_VAULT'!$K:$K,"Current")-COUNTIFS('07_EVIDENCE_VAULT'!$A:$A,B121,'07_EVIDENCE_VAULT'!$K:$K,"Current",'07_EVIDENCE_VAULT'!$I:$I,"&lt;"&amp;TODAY(),'07_EVIDENCE_VAULT'!$I:$I,"&lt;&gt;")&gt;0,"Current evidence","Missing / stale / unknown")))</f>
        <v/>
      </c>
      <c r="K121" s="136">
        <f>IF(B121="","",IF(D121="UNKNOWN OBJECT","BLOCK — unknown object",IF(D121="","BLOCK — object not configured",IF(F121="UNKNOWN PACK","BLOCK — unknown pack",IF(IFERROR(VLOOKUP(E121,'01_MANIFEST_LIBRARY'!$A$17:$D$35,4,FALSE),"")&lt;&gt;"Active","BLOCK — pack not active","VALID OBJECT/PACK")))))</f>
        <v/>
      </c>
      <c r="L121" s="136">
        <f>IF(B121="","",IF(G121="","BLOCK — Control / Claim ID required",IF(COUNTIFS('06_CONTROL_PACK_REGISTER'!$B$26:$B$225,C121,'06_CONTROL_PACK_REGISTER'!$C$26:$C$225,E121,'06_CONTROL_PACK_REGISTER'!$D$26:$D$225,G121)&gt;0,"VALID CONTROL/CLAIM","BLOCK — control/claim not registered for object + pack")))</f>
        <v/>
      </c>
      <c r="M121" s="131" t="n"/>
      <c r="N121" s="136">
        <f>IF(B121="","",IF(LEFT(J121,7)&lt;&gt;"Current","BLOCK — evidence currency",IF(K121&lt;&gt;"VALID OBJECT/PACK","BLOCK — object/pack mapping",IF(L121&lt;&gt;"VALID CONTROL/CLAIM","BLOCK — control/claim mapping",IF(M121="Confirmed supports requirement","REVIEWED SUPPORT",IF(M121="Rejected","REJECTED SUPPORT",IF(M121="Needs clarification","UNRESOLVED SUPPORT","UNREVIEWED SUPPORT")))))))</f>
        <v/>
      </c>
      <c r="O121" s="131" t="n"/>
      <c r="P121" s="131" t="n"/>
      <c r="Q121" s="131" t="n"/>
      <c r="R121" s="131" t="n"/>
      <c r="S121" s="136">
        <f>IF(OR(C121="",E121="",G121=""),"",C121&amp;"|"&amp;E121&amp;"|"&amp;G121)</f>
        <v/>
      </c>
    </row>
    <row r="122">
      <c r="A122" s="54" t="inlineStr">
        <is>
          <t>EVL-00118</t>
        </is>
      </c>
      <c r="B122" s="131" t="n"/>
      <c r="C122" s="131" t="n"/>
      <c r="D122" s="54">
        <f>IF(C122="","",IFERROR(VLOOKUP(C122,'04_SCOPE_CLASSIFICATION'!$A$5:$B$35,2,FALSE),"UNKNOWN OBJECT"))</f>
        <v/>
      </c>
      <c r="E122" s="131" t="n"/>
      <c r="F122" s="54">
        <f>IF(E122="","",IFERROR(VLOOKUP(E122,'01_MANIFEST_LIBRARY'!$A$17:$B$35,2,FALSE),"UNKNOWN PACK"))</f>
        <v/>
      </c>
      <c r="G122" s="131" t="n"/>
      <c r="H122" s="131" t="n"/>
      <c r="I122" s="131" t="n"/>
      <c r="J122" s="136">
        <f>IF(B122="","",IF('02_SYSTEM_PROFILE'!B44="Operations-Connected",IF(COUNTIFS('07_EVIDENCE_VAULT'!$A:$A,B122,'07_EVIDENCE_VAULT'!$K:$K,"Current",'07_EVIDENCE_VAULT'!$T:$T,"Imported*",'07_EVIDENCE_VAULT'!$U:$U,"Reconciled")-COUNTIFS('07_EVIDENCE_VAULT'!$A:$A,B122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unreconciled"),IF(COUNTIFS('07_EVIDENCE_VAULT'!$A:$A,B122,'07_EVIDENCE_VAULT'!$K:$K,"Current")-COUNTIFS('07_EVIDENCE_VAULT'!$A:$A,B122,'07_EVIDENCE_VAULT'!$K:$K,"Current",'07_EVIDENCE_VAULT'!$I:$I,"&lt;"&amp;TODAY(),'07_EVIDENCE_VAULT'!$I:$I,"&lt;&gt;")&gt;0,"Current evidence","Missing / stale / unknown")))</f>
        <v/>
      </c>
      <c r="K122" s="136">
        <f>IF(B122="","",IF(D122="UNKNOWN OBJECT","BLOCK — unknown object",IF(D122="","BLOCK — object not configured",IF(F122="UNKNOWN PACK","BLOCK — unknown pack",IF(IFERROR(VLOOKUP(E122,'01_MANIFEST_LIBRARY'!$A$17:$D$35,4,FALSE),"")&lt;&gt;"Active","BLOCK — pack not active","VALID OBJECT/PACK")))))</f>
        <v/>
      </c>
      <c r="L122" s="136">
        <f>IF(B122="","",IF(G122="","BLOCK — Control / Claim ID required",IF(COUNTIFS('06_CONTROL_PACK_REGISTER'!$B$26:$B$225,C122,'06_CONTROL_PACK_REGISTER'!$C$26:$C$225,E122,'06_CONTROL_PACK_REGISTER'!$D$26:$D$225,G122)&gt;0,"VALID CONTROL/CLAIM","BLOCK — control/claim not registered for object + pack")))</f>
        <v/>
      </c>
      <c r="M122" s="131" t="n"/>
      <c r="N122" s="136">
        <f>IF(B122="","",IF(LEFT(J122,7)&lt;&gt;"Current","BLOCK — evidence currency",IF(K122&lt;&gt;"VALID OBJECT/PACK","BLOCK — object/pack mapping",IF(L122&lt;&gt;"VALID CONTROL/CLAIM","BLOCK — control/claim mapping",IF(M122="Confirmed supports requirement","REVIEWED SUPPORT",IF(M122="Rejected","REJECTED SUPPORT",IF(M122="Needs clarification","UNRESOLVED SUPPORT","UNREVIEWED SUPPORT")))))))</f>
        <v/>
      </c>
      <c r="O122" s="131" t="n"/>
      <c r="P122" s="131" t="n"/>
      <c r="Q122" s="131" t="n"/>
      <c r="R122" s="131" t="n"/>
      <c r="S122" s="136">
        <f>IF(OR(C122="",E122="",G122=""),"",C122&amp;"|"&amp;E122&amp;"|"&amp;G122)</f>
        <v/>
      </c>
    </row>
    <row r="123">
      <c r="A123" s="54" t="inlineStr">
        <is>
          <t>EVL-00119</t>
        </is>
      </c>
      <c r="B123" s="131" t="n"/>
      <c r="C123" s="131" t="n"/>
      <c r="D123" s="54">
        <f>IF(C123="","",IFERROR(VLOOKUP(C123,'04_SCOPE_CLASSIFICATION'!$A$5:$B$35,2,FALSE),"UNKNOWN OBJECT"))</f>
        <v/>
      </c>
      <c r="E123" s="131" t="n"/>
      <c r="F123" s="54">
        <f>IF(E123="","",IFERROR(VLOOKUP(E123,'01_MANIFEST_LIBRARY'!$A$17:$B$35,2,FALSE),"UNKNOWN PACK"))</f>
        <v/>
      </c>
      <c r="G123" s="131" t="n"/>
      <c r="H123" s="131" t="n"/>
      <c r="I123" s="131" t="n"/>
      <c r="J123" s="136">
        <f>IF(B123="","",IF('02_SYSTEM_PROFILE'!B44="Operations-Connected",IF(COUNTIFS('07_EVIDENCE_VAULT'!$A:$A,B123,'07_EVIDENCE_VAULT'!$K:$K,"Current",'07_EVIDENCE_VAULT'!$T:$T,"Imported*",'07_EVIDENCE_VAULT'!$U:$U,"Reconciled")-COUNTIFS('07_EVIDENCE_VAULT'!$A:$A,B123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unreconciled"),IF(COUNTIFS('07_EVIDENCE_VAULT'!$A:$A,B123,'07_EVIDENCE_VAULT'!$K:$K,"Current")-COUNTIFS('07_EVIDENCE_VAULT'!$A:$A,B123,'07_EVIDENCE_VAULT'!$K:$K,"Current",'07_EVIDENCE_VAULT'!$I:$I,"&lt;"&amp;TODAY(),'07_EVIDENCE_VAULT'!$I:$I,"&lt;&gt;")&gt;0,"Current evidence","Missing / stale / unknown")))</f>
        <v/>
      </c>
      <c r="K123" s="136">
        <f>IF(B123="","",IF(D123="UNKNOWN OBJECT","BLOCK — unknown object",IF(D123="","BLOCK — object not configured",IF(F123="UNKNOWN PACK","BLOCK — unknown pack",IF(IFERROR(VLOOKUP(E123,'01_MANIFEST_LIBRARY'!$A$17:$D$35,4,FALSE),"")&lt;&gt;"Active","BLOCK — pack not active","VALID OBJECT/PACK")))))</f>
        <v/>
      </c>
      <c r="L123" s="136">
        <f>IF(B123="","",IF(G123="","BLOCK — Control / Claim ID required",IF(COUNTIFS('06_CONTROL_PACK_REGISTER'!$B$26:$B$225,C123,'06_CONTROL_PACK_REGISTER'!$C$26:$C$225,E123,'06_CONTROL_PACK_REGISTER'!$D$26:$D$225,G123)&gt;0,"VALID CONTROL/CLAIM","BLOCK — control/claim not registered for object + pack")))</f>
        <v/>
      </c>
      <c r="M123" s="131" t="n"/>
      <c r="N123" s="136">
        <f>IF(B123="","",IF(LEFT(J123,7)&lt;&gt;"Current","BLOCK — evidence currency",IF(K123&lt;&gt;"VALID OBJECT/PACK","BLOCK — object/pack mapping",IF(L123&lt;&gt;"VALID CONTROL/CLAIM","BLOCK — control/claim mapping",IF(M123="Confirmed supports requirement","REVIEWED SUPPORT",IF(M123="Rejected","REJECTED SUPPORT",IF(M123="Needs clarification","UNRESOLVED SUPPORT","UNREVIEWED SUPPORT")))))))</f>
        <v/>
      </c>
      <c r="O123" s="131" t="n"/>
      <c r="P123" s="131" t="n"/>
      <c r="Q123" s="131" t="n"/>
      <c r="R123" s="131" t="n"/>
      <c r="S123" s="136">
        <f>IF(OR(C123="",E123="",G123=""),"",C123&amp;"|"&amp;E123&amp;"|"&amp;G123)</f>
        <v/>
      </c>
    </row>
    <row r="124">
      <c r="A124" s="54" t="inlineStr">
        <is>
          <t>EVL-00120</t>
        </is>
      </c>
      <c r="B124" s="131" t="n"/>
      <c r="C124" s="131" t="n"/>
      <c r="D124" s="54">
        <f>IF(C124="","",IFERROR(VLOOKUP(C124,'04_SCOPE_CLASSIFICATION'!$A$5:$B$35,2,FALSE),"UNKNOWN OBJECT"))</f>
        <v/>
      </c>
      <c r="E124" s="131" t="n"/>
      <c r="F124" s="54">
        <f>IF(E124="","",IFERROR(VLOOKUP(E124,'01_MANIFEST_LIBRARY'!$A$17:$B$35,2,FALSE),"UNKNOWN PACK"))</f>
        <v/>
      </c>
      <c r="G124" s="131" t="n"/>
      <c r="H124" s="131" t="n"/>
      <c r="I124" s="131" t="n"/>
      <c r="J124" s="136">
        <f>IF(B124="","",IF('02_SYSTEM_PROFILE'!B44="Operations-Connected",IF(COUNTIFS('07_EVIDENCE_VAULT'!$A:$A,B124,'07_EVIDENCE_VAULT'!$K:$K,"Current",'07_EVIDENCE_VAULT'!$T:$T,"Imported*",'07_EVIDENCE_VAULT'!$U:$U,"Reconciled")-COUNTIFS('07_EVIDENCE_VAULT'!$A:$A,B124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unreconciled"),IF(COUNTIFS('07_EVIDENCE_VAULT'!$A:$A,B124,'07_EVIDENCE_VAULT'!$K:$K,"Current")-COUNTIFS('07_EVIDENCE_VAULT'!$A:$A,B124,'07_EVIDENCE_VAULT'!$K:$K,"Current",'07_EVIDENCE_VAULT'!$I:$I,"&lt;"&amp;TODAY(),'07_EVIDENCE_VAULT'!$I:$I,"&lt;&gt;")&gt;0,"Current evidence","Missing / stale / unknown")))</f>
        <v/>
      </c>
      <c r="K124" s="136">
        <f>IF(B124="","",IF(D124="UNKNOWN OBJECT","BLOCK — unknown object",IF(D124="","BLOCK — object not configured",IF(F124="UNKNOWN PACK","BLOCK — unknown pack",IF(IFERROR(VLOOKUP(E124,'01_MANIFEST_LIBRARY'!$A$17:$D$35,4,FALSE),"")&lt;&gt;"Active","BLOCK — pack not active","VALID OBJECT/PACK")))))</f>
        <v/>
      </c>
      <c r="L124" s="136">
        <f>IF(B124="","",IF(G124="","BLOCK — Control / Claim ID required",IF(COUNTIFS('06_CONTROL_PACK_REGISTER'!$B$26:$B$225,C124,'06_CONTROL_PACK_REGISTER'!$C$26:$C$225,E124,'06_CONTROL_PACK_REGISTER'!$D$26:$D$225,G124)&gt;0,"VALID CONTROL/CLAIM","BLOCK — control/claim not registered for object + pack")))</f>
        <v/>
      </c>
      <c r="M124" s="131" t="n"/>
      <c r="N124" s="136">
        <f>IF(B124="","",IF(LEFT(J124,7)&lt;&gt;"Current","BLOCK — evidence currency",IF(K124&lt;&gt;"VALID OBJECT/PACK","BLOCK — object/pack mapping",IF(L124&lt;&gt;"VALID CONTROL/CLAIM","BLOCK — control/claim mapping",IF(M124="Confirmed supports requirement","REVIEWED SUPPORT",IF(M124="Rejected","REJECTED SUPPORT",IF(M124="Needs clarification","UNRESOLVED SUPPORT","UNREVIEWED SUPPORT")))))))</f>
        <v/>
      </c>
      <c r="O124" s="131" t="n"/>
      <c r="P124" s="131" t="n"/>
      <c r="Q124" s="131" t="n"/>
      <c r="R124" s="131" t="n"/>
      <c r="S124" s="136">
        <f>IF(OR(C124="",E124="",G124=""),"",C124&amp;"|"&amp;E124&amp;"|"&amp;G124)</f>
        <v/>
      </c>
    </row>
    <row r="125">
      <c r="A125" s="54" t="inlineStr">
        <is>
          <t>EVL-00121</t>
        </is>
      </c>
      <c r="B125" s="131" t="n"/>
      <c r="C125" s="131" t="n"/>
      <c r="D125" s="54">
        <f>IF(C125="","",IFERROR(VLOOKUP(C125,'04_SCOPE_CLASSIFICATION'!$A$5:$B$35,2,FALSE),"UNKNOWN OBJECT"))</f>
        <v/>
      </c>
      <c r="E125" s="131" t="n"/>
      <c r="F125" s="54">
        <f>IF(E125="","",IFERROR(VLOOKUP(E125,'01_MANIFEST_LIBRARY'!$A$17:$B$35,2,FALSE),"UNKNOWN PACK"))</f>
        <v/>
      </c>
      <c r="G125" s="131" t="n"/>
      <c r="H125" s="131" t="n"/>
      <c r="I125" s="131" t="n"/>
      <c r="J125" s="136">
        <f>IF(B125="","",IF('02_SYSTEM_PROFILE'!B44="Operations-Connected",IF(COUNTIFS('07_EVIDENCE_VAULT'!$A:$A,B125,'07_EVIDENCE_VAULT'!$K:$K,"Current",'07_EVIDENCE_VAULT'!$T:$T,"Imported*",'07_EVIDENCE_VAULT'!$U:$U,"Reconciled")-COUNTIFS('07_EVIDENCE_VAULT'!$A:$A,B125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unreconciled"),IF(COUNTIFS('07_EVIDENCE_VAULT'!$A:$A,B125,'07_EVIDENCE_VAULT'!$K:$K,"Current")-COUNTIFS('07_EVIDENCE_VAULT'!$A:$A,B125,'07_EVIDENCE_VAULT'!$K:$K,"Current",'07_EVIDENCE_VAULT'!$I:$I,"&lt;"&amp;TODAY(),'07_EVIDENCE_VAULT'!$I:$I,"&lt;&gt;")&gt;0,"Current evidence","Missing / stale / unknown")))</f>
        <v/>
      </c>
      <c r="K125" s="136">
        <f>IF(B125="","",IF(D125="UNKNOWN OBJECT","BLOCK — unknown object",IF(D125="","BLOCK — object not configured",IF(F125="UNKNOWN PACK","BLOCK — unknown pack",IF(IFERROR(VLOOKUP(E125,'01_MANIFEST_LIBRARY'!$A$17:$D$35,4,FALSE),"")&lt;&gt;"Active","BLOCK — pack not active","VALID OBJECT/PACK")))))</f>
        <v/>
      </c>
      <c r="L125" s="136">
        <f>IF(B125="","",IF(G125="","BLOCK — Control / Claim ID required",IF(COUNTIFS('06_CONTROL_PACK_REGISTER'!$B$26:$B$225,C125,'06_CONTROL_PACK_REGISTER'!$C$26:$C$225,E125,'06_CONTROL_PACK_REGISTER'!$D$26:$D$225,G125)&gt;0,"VALID CONTROL/CLAIM","BLOCK — control/claim not registered for object + pack")))</f>
        <v/>
      </c>
      <c r="M125" s="131" t="n"/>
      <c r="N125" s="136">
        <f>IF(B125="","",IF(LEFT(J125,7)&lt;&gt;"Current","BLOCK — evidence currency",IF(K125&lt;&gt;"VALID OBJECT/PACK","BLOCK — object/pack mapping",IF(L125&lt;&gt;"VALID CONTROL/CLAIM","BLOCK — control/claim mapping",IF(M125="Confirmed supports requirement","REVIEWED SUPPORT",IF(M125="Rejected","REJECTED SUPPORT",IF(M125="Needs clarification","UNRESOLVED SUPPORT","UNREVIEWED SUPPORT")))))))</f>
        <v/>
      </c>
      <c r="O125" s="131" t="n"/>
      <c r="P125" s="131" t="n"/>
      <c r="Q125" s="131" t="n"/>
      <c r="R125" s="131" t="n"/>
      <c r="S125" s="136">
        <f>IF(OR(C125="",E125="",G125=""),"",C125&amp;"|"&amp;E125&amp;"|"&amp;G125)</f>
        <v/>
      </c>
    </row>
    <row r="126">
      <c r="A126" s="54" t="inlineStr">
        <is>
          <t>EVL-00122</t>
        </is>
      </c>
      <c r="B126" s="131" t="n"/>
      <c r="C126" s="131" t="n"/>
      <c r="D126" s="54">
        <f>IF(C126="","",IFERROR(VLOOKUP(C126,'04_SCOPE_CLASSIFICATION'!$A$5:$B$35,2,FALSE),"UNKNOWN OBJECT"))</f>
        <v/>
      </c>
      <c r="E126" s="131" t="n"/>
      <c r="F126" s="54">
        <f>IF(E126="","",IFERROR(VLOOKUP(E126,'01_MANIFEST_LIBRARY'!$A$17:$B$35,2,FALSE),"UNKNOWN PACK"))</f>
        <v/>
      </c>
      <c r="G126" s="131" t="n"/>
      <c r="H126" s="131" t="n"/>
      <c r="I126" s="131" t="n"/>
      <c r="J126" s="136">
        <f>IF(B126="","",IF('02_SYSTEM_PROFILE'!B44="Operations-Connected",IF(COUNTIFS('07_EVIDENCE_VAULT'!$A:$A,B126,'07_EVIDENCE_VAULT'!$K:$K,"Current",'07_EVIDENCE_VAULT'!$T:$T,"Imported*",'07_EVIDENCE_VAULT'!$U:$U,"Reconciled")-COUNTIFS('07_EVIDENCE_VAULT'!$A:$A,B126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unreconciled"),IF(COUNTIFS('07_EVIDENCE_VAULT'!$A:$A,B126,'07_EVIDENCE_VAULT'!$K:$K,"Current")-COUNTIFS('07_EVIDENCE_VAULT'!$A:$A,B126,'07_EVIDENCE_VAULT'!$K:$K,"Current",'07_EVIDENCE_VAULT'!$I:$I,"&lt;"&amp;TODAY(),'07_EVIDENCE_VAULT'!$I:$I,"&lt;&gt;")&gt;0,"Current evidence","Missing / stale / unknown")))</f>
        <v/>
      </c>
      <c r="K126" s="136">
        <f>IF(B126="","",IF(D126="UNKNOWN OBJECT","BLOCK — unknown object",IF(D126="","BLOCK — object not configured",IF(F126="UNKNOWN PACK","BLOCK — unknown pack",IF(IFERROR(VLOOKUP(E126,'01_MANIFEST_LIBRARY'!$A$17:$D$35,4,FALSE),"")&lt;&gt;"Active","BLOCK — pack not active","VALID OBJECT/PACK")))))</f>
        <v/>
      </c>
      <c r="L126" s="136">
        <f>IF(B126="","",IF(G126="","BLOCK — Control / Claim ID required",IF(COUNTIFS('06_CONTROL_PACK_REGISTER'!$B$26:$B$225,C126,'06_CONTROL_PACK_REGISTER'!$C$26:$C$225,E126,'06_CONTROL_PACK_REGISTER'!$D$26:$D$225,G126)&gt;0,"VALID CONTROL/CLAIM","BLOCK — control/claim not registered for object + pack")))</f>
        <v/>
      </c>
      <c r="M126" s="131" t="n"/>
      <c r="N126" s="136">
        <f>IF(B126="","",IF(LEFT(J126,7)&lt;&gt;"Current","BLOCK — evidence currency",IF(K126&lt;&gt;"VALID OBJECT/PACK","BLOCK — object/pack mapping",IF(L126&lt;&gt;"VALID CONTROL/CLAIM","BLOCK — control/claim mapping",IF(M126="Confirmed supports requirement","REVIEWED SUPPORT",IF(M126="Rejected","REJECTED SUPPORT",IF(M126="Needs clarification","UNRESOLVED SUPPORT","UNREVIEWED SUPPORT")))))))</f>
        <v/>
      </c>
      <c r="O126" s="131" t="n"/>
      <c r="P126" s="131" t="n"/>
      <c r="Q126" s="131" t="n"/>
      <c r="R126" s="131" t="n"/>
      <c r="S126" s="136">
        <f>IF(OR(C126="",E126="",G126=""),"",C126&amp;"|"&amp;E126&amp;"|"&amp;G126)</f>
        <v/>
      </c>
    </row>
    <row r="127">
      <c r="A127" s="54" t="inlineStr">
        <is>
          <t>EVL-00123</t>
        </is>
      </c>
      <c r="B127" s="131" t="n"/>
      <c r="C127" s="131" t="n"/>
      <c r="D127" s="54">
        <f>IF(C127="","",IFERROR(VLOOKUP(C127,'04_SCOPE_CLASSIFICATION'!$A$5:$B$35,2,FALSE),"UNKNOWN OBJECT"))</f>
        <v/>
      </c>
      <c r="E127" s="131" t="n"/>
      <c r="F127" s="54">
        <f>IF(E127="","",IFERROR(VLOOKUP(E127,'01_MANIFEST_LIBRARY'!$A$17:$B$35,2,FALSE),"UNKNOWN PACK"))</f>
        <v/>
      </c>
      <c r="G127" s="131" t="n"/>
      <c r="H127" s="131" t="n"/>
      <c r="I127" s="131" t="n"/>
      <c r="J127" s="136">
        <f>IF(B127="","",IF('02_SYSTEM_PROFILE'!B44="Operations-Connected",IF(COUNTIFS('07_EVIDENCE_VAULT'!$A:$A,B127,'07_EVIDENCE_VAULT'!$K:$K,"Current",'07_EVIDENCE_VAULT'!$T:$T,"Imported*",'07_EVIDENCE_VAULT'!$U:$U,"Reconciled")-COUNTIFS('07_EVIDENCE_VAULT'!$A:$A,B127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unreconciled"),IF(COUNTIFS('07_EVIDENCE_VAULT'!$A:$A,B127,'07_EVIDENCE_VAULT'!$K:$K,"Current")-COUNTIFS('07_EVIDENCE_VAULT'!$A:$A,B127,'07_EVIDENCE_VAULT'!$K:$K,"Current",'07_EVIDENCE_VAULT'!$I:$I,"&lt;"&amp;TODAY(),'07_EVIDENCE_VAULT'!$I:$I,"&lt;&gt;")&gt;0,"Current evidence","Missing / stale / unknown")))</f>
        <v/>
      </c>
      <c r="K127" s="136">
        <f>IF(B127="","",IF(D127="UNKNOWN OBJECT","BLOCK — unknown object",IF(D127="","BLOCK — object not configured",IF(F127="UNKNOWN PACK","BLOCK — unknown pack",IF(IFERROR(VLOOKUP(E127,'01_MANIFEST_LIBRARY'!$A$17:$D$35,4,FALSE),"")&lt;&gt;"Active","BLOCK — pack not active","VALID OBJECT/PACK")))))</f>
        <v/>
      </c>
      <c r="L127" s="136">
        <f>IF(B127="","",IF(G127="","BLOCK — Control / Claim ID required",IF(COUNTIFS('06_CONTROL_PACK_REGISTER'!$B$26:$B$225,C127,'06_CONTROL_PACK_REGISTER'!$C$26:$C$225,E127,'06_CONTROL_PACK_REGISTER'!$D$26:$D$225,G127)&gt;0,"VALID CONTROL/CLAIM","BLOCK — control/claim not registered for object + pack")))</f>
        <v/>
      </c>
      <c r="M127" s="131" t="n"/>
      <c r="N127" s="136">
        <f>IF(B127="","",IF(LEFT(J127,7)&lt;&gt;"Current","BLOCK — evidence currency",IF(K127&lt;&gt;"VALID OBJECT/PACK","BLOCK — object/pack mapping",IF(L127&lt;&gt;"VALID CONTROL/CLAIM","BLOCK — control/claim mapping",IF(M127="Confirmed supports requirement","REVIEWED SUPPORT",IF(M127="Rejected","REJECTED SUPPORT",IF(M127="Needs clarification","UNRESOLVED SUPPORT","UNREVIEWED SUPPORT")))))))</f>
        <v/>
      </c>
      <c r="O127" s="131" t="n"/>
      <c r="P127" s="131" t="n"/>
      <c r="Q127" s="131" t="n"/>
      <c r="R127" s="131" t="n"/>
      <c r="S127" s="136">
        <f>IF(OR(C127="",E127="",G127=""),"",C127&amp;"|"&amp;E127&amp;"|"&amp;G127)</f>
        <v/>
      </c>
    </row>
    <row r="128">
      <c r="A128" s="54" t="inlineStr">
        <is>
          <t>EVL-00124</t>
        </is>
      </c>
      <c r="B128" s="131" t="n"/>
      <c r="C128" s="131" t="n"/>
      <c r="D128" s="54">
        <f>IF(C128="","",IFERROR(VLOOKUP(C128,'04_SCOPE_CLASSIFICATION'!$A$5:$B$35,2,FALSE),"UNKNOWN OBJECT"))</f>
        <v/>
      </c>
      <c r="E128" s="131" t="n"/>
      <c r="F128" s="54">
        <f>IF(E128="","",IFERROR(VLOOKUP(E128,'01_MANIFEST_LIBRARY'!$A$17:$B$35,2,FALSE),"UNKNOWN PACK"))</f>
        <v/>
      </c>
      <c r="G128" s="131" t="n"/>
      <c r="H128" s="131" t="n"/>
      <c r="I128" s="131" t="n"/>
      <c r="J128" s="136">
        <f>IF(B128="","",IF('02_SYSTEM_PROFILE'!B44="Operations-Connected",IF(COUNTIFS('07_EVIDENCE_VAULT'!$A:$A,B128,'07_EVIDENCE_VAULT'!$K:$K,"Current",'07_EVIDENCE_VAULT'!$T:$T,"Imported*",'07_EVIDENCE_VAULT'!$U:$U,"Reconciled")-COUNTIFS('07_EVIDENCE_VAULT'!$A:$A,B128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unreconciled"),IF(COUNTIFS('07_EVIDENCE_VAULT'!$A:$A,B128,'07_EVIDENCE_VAULT'!$K:$K,"Current")-COUNTIFS('07_EVIDENCE_VAULT'!$A:$A,B128,'07_EVIDENCE_VAULT'!$K:$K,"Current",'07_EVIDENCE_VAULT'!$I:$I,"&lt;"&amp;TODAY(),'07_EVIDENCE_VAULT'!$I:$I,"&lt;&gt;")&gt;0,"Current evidence","Missing / stale / unknown")))</f>
        <v/>
      </c>
      <c r="K128" s="136">
        <f>IF(B128="","",IF(D128="UNKNOWN OBJECT","BLOCK — unknown object",IF(D128="","BLOCK — object not configured",IF(F128="UNKNOWN PACK","BLOCK — unknown pack",IF(IFERROR(VLOOKUP(E128,'01_MANIFEST_LIBRARY'!$A$17:$D$35,4,FALSE),"")&lt;&gt;"Active","BLOCK — pack not active","VALID OBJECT/PACK")))))</f>
        <v/>
      </c>
      <c r="L128" s="136">
        <f>IF(B128="","",IF(G128="","BLOCK — Control / Claim ID required",IF(COUNTIFS('06_CONTROL_PACK_REGISTER'!$B$26:$B$225,C128,'06_CONTROL_PACK_REGISTER'!$C$26:$C$225,E128,'06_CONTROL_PACK_REGISTER'!$D$26:$D$225,G128)&gt;0,"VALID CONTROL/CLAIM","BLOCK — control/claim not registered for object + pack")))</f>
        <v/>
      </c>
      <c r="M128" s="131" t="n"/>
      <c r="N128" s="136">
        <f>IF(B128="","",IF(LEFT(J128,7)&lt;&gt;"Current","BLOCK — evidence currency",IF(K128&lt;&gt;"VALID OBJECT/PACK","BLOCK — object/pack mapping",IF(L128&lt;&gt;"VALID CONTROL/CLAIM","BLOCK — control/claim mapping",IF(M128="Confirmed supports requirement","REVIEWED SUPPORT",IF(M128="Rejected","REJECTED SUPPORT",IF(M128="Needs clarification","UNRESOLVED SUPPORT","UNREVIEWED SUPPORT")))))))</f>
        <v/>
      </c>
      <c r="O128" s="131" t="n"/>
      <c r="P128" s="131" t="n"/>
      <c r="Q128" s="131" t="n"/>
      <c r="R128" s="131" t="n"/>
      <c r="S128" s="136">
        <f>IF(OR(C128="",E128="",G128=""),"",C128&amp;"|"&amp;E128&amp;"|"&amp;G128)</f>
        <v/>
      </c>
    </row>
    <row r="129">
      <c r="A129" s="54" t="inlineStr">
        <is>
          <t>EVL-00125</t>
        </is>
      </c>
      <c r="B129" s="131" t="n"/>
      <c r="C129" s="131" t="n"/>
      <c r="D129" s="54">
        <f>IF(C129="","",IFERROR(VLOOKUP(C129,'04_SCOPE_CLASSIFICATION'!$A$5:$B$35,2,FALSE),"UNKNOWN OBJECT"))</f>
        <v/>
      </c>
      <c r="E129" s="131" t="n"/>
      <c r="F129" s="54">
        <f>IF(E129="","",IFERROR(VLOOKUP(E129,'01_MANIFEST_LIBRARY'!$A$17:$B$35,2,FALSE),"UNKNOWN PACK"))</f>
        <v/>
      </c>
      <c r="G129" s="131" t="n"/>
      <c r="H129" s="131" t="n"/>
      <c r="I129" s="131" t="n"/>
      <c r="J129" s="136">
        <f>IF(B129="","",IF('02_SYSTEM_PROFILE'!B44="Operations-Connected",IF(COUNTIFS('07_EVIDENCE_VAULT'!$A:$A,B129,'07_EVIDENCE_VAULT'!$K:$K,"Current",'07_EVIDENCE_VAULT'!$T:$T,"Imported*",'07_EVIDENCE_VAULT'!$U:$U,"Reconciled")-COUNTIFS('07_EVIDENCE_VAULT'!$A:$A,B129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unreconciled"),IF(COUNTIFS('07_EVIDENCE_VAULT'!$A:$A,B129,'07_EVIDENCE_VAULT'!$K:$K,"Current")-COUNTIFS('07_EVIDENCE_VAULT'!$A:$A,B129,'07_EVIDENCE_VAULT'!$K:$K,"Current",'07_EVIDENCE_VAULT'!$I:$I,"&lt;"&amp;TODAY(),'07_EVIDENCE_VAULT'!$I:$I,"&lt;&gt;")&gt;0,"Current evidence","Missing / stale / unknown")))</f>
        <v/>
      </c>
      <c r="K129" s="136">
        <f>IF(B129="","",IF(D129="UNKNOWN OBJECT","BLOCK — unknown object",IF(D129="","BLOCK — object not configured",IF(F129="UNKNOWN PACK","BLOCK — unknown pack",IF(IFERROR(VLOOKUP(E129,'01_MANIFEST_LIBRARY'!$A$17:$D$35,4,FALSE),"")&lt;&gt;"Active","BLOCK — pack not active","VALID OBJECT/PACK")))))</f>
        <v/>
      </c>
      <c r="L129" s="136">
        <f>IF(B129="","",IF(G129="","BLOCK — Control / Claim ID required",IF(COUNTIFS('06_CONTROL_PACK_REGISTER'!$B$26:$B$225,C129,'06_CONTROL_PACK_REGISTER'!$C$26:$C$225,E129,'06_CONTROL_PACK_REGISTER'!$D$26:$D$225,G129)&gt;0,"VALID CONTROL/CLAIM","BLOCK — control/claim not registered for object + pack")))</f>
        <v/>
      </c>
      <c r="M129" s="131" t="n"/>
      <c r="N129" s="136">
        <f>IF(B129="","",IF(LEFT(J129,7)&lt;&gt;"Current","BLOCK — evidence currency",IF(K129&lt;&gt;"VALID OBJECT/PACK","BLOCK — object/pack mapping",IF(L129&lt;&gt;"VALID CONTROL/CLAIM","BLOCK — control/claim mapping",IF(M129="Confirmed supports requirement","REVIEWED SUPPORT",IF(M129="Rejected","REJECTED SUPPORT",IF(M129="Needs clarification","UNRESOLVED SUPPORT","UNREVIEWED SUPPORT")))))))</f>
        <v/>
      </c>
      <c r="O129" s="131" t="n"/>
      <c r="P129" s="131" t="n"/>
      <c r="Q129" s="131" t="n"/>
      <c r="R129" s="131" t="n"/>
      <c r="S129" s="136">
        <f>IF(OR(C129="",E129="",G129=""),"",C129&amp;"|"&amp;E129&amp;"|"&amp;G129)</f>
        <v/>
      </c>
    </row>
    <row r="130">
      <c r="A130" s="54" t="inlineStr">
        <is>
          <t>EVL-00126</t>
        </is>
      </c>
      <c r="B130" s="131" t="n"/>
      <c r="C130" s="131" t="n"/>
      <c r="D130" s="54">
        <f>IF(C130="","",IFERROR(VLOOKUP(C130,'04_SCOPE_CLASSIFICATION'!$A$5:$B$35,2,FALSE),"UNKNOWN OBJECT"))</f>
        <v/>
      </c>
      <c r="E130" s="131" t="n"/>
      <c r="F130" s="54">
        <f>IF(E130="","",IFERROR(VLOOKUP(E130,'01_MANIFEST_LIBRARY'!$A$17:$B$35,2,FALSE),"UNKNOWN PACK"))</f>
        <v/>
      </c>
      <c r="G130" s="131" t="n"/>
      <c r="H130" s="131" t="n"/>
      <c r="I130" s="131" t="n"/>
      <c r="J130" s="136">
        <f>IF(B130="","",IF('02_SYSTEM_PROFILE'!B44="Operations-Connected",IF(COUNTIFS('07_EVIDENCE_VAULT'!$A:$A,B130,'07_EVIDENCE_VAULT'!$K:$K,"Current",'07_EVIDENCE_VAULT'!$T:$T,"Imported*",'07_EVIDENCE_VAULT'!$U:$U,"Reconciled")-COUNTIFS('07_EVIDENCE_VAULT'!$A:$A,B130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unreconciled"),IF(COUNTIFS('07_EVIDENCE_VAULT'!$A:$A,B130,'07_EVIDENCE_VAULT'!$K:$K,"Current")-COUNTIFS('07_EVIDENCE_VAULT'!$A:$A,B130,'07_EVIDENCE_VAULT'!$K:$K,"Current",'07_EVIDENCE_VAULT'!$I:$I,"&lt;"&amp;TODAY(),'07_EVIDENCE_VAULT'!$I:$I,"&lt;&gt;")&gt;0,"Current evidence","Missing / stale / unknown")))</f>
        <v/>
      </c>
      <c r="K130" s="136">
        <f>IF(B130="","",IF(D130="UNKNOWN OBJECT","BLOCK — unknown object",IF(D130="","BLOCK — object not configured",IF(F130="UNKNOWN PACK","BLOCK — unknown pack",IF(IFERROR(VLOOKUP(E130,'01_MANIFEST_LIBRARY'!$A$17:$D$35,4,FALSE),"")&lt;&gt;"Active","BLOCK — pack not active","VALID OBJECT/PACK")))))</f>
        <v/>
      </c>
      <c r="L130" s="136">
        <f>IF(B130="","",IF(G130="","BLOCK — Control / Claim ID required",IF(COUNTIFS('06_CONTROL_PACK_REGISTER'!$B$26:$B$225,C130,'06_CONTROL_PACK_REGISTER'!$C$26:$C$225,E130,'06_CONTROL_PACK_REGISTER'!$D$26:$D$225,G130)&gt;0,"VALID CONTROL/CLAIM","BLOCK — control/claim not registered for object + pack")))</f>
        <v/>
      </c>
      <c r="M130" s="131" t="n"/>
      <c r="N130" s="136">
        <f>IF(B130="","",IF(LEFT(J130,7)&lt;&gt;"Current","BLOCK — evidence currency",IF(K130&lt;&gt;"VALID OBJECT/PACK","BLOCK — object/pack mapping",IF(L130&lt;&gt;"VALID CONTROL/CLAIM","BLOCK — control/claim mapping",IF(M130="Confirmed supports requirement","REVIEWED SUPPORT",IF(M130="Rejected","REJECTED SUPPORT",IF(M130="Needs clarification","UNRESOLVED SUPPORT","UNREVIEWED SUPPORT")))))))</f>
        <v/>
      </c>
      <c r="O130" s="131" t="n"/>
      <c r="P130" s="131" t="n"/>
      <c r="Q130" s="131" t="n"/>
      <c r="R130" s="131" t="n"/>
      <c r="S130" s="136">
        <f>IF(OR(C130="",E130="",G130=""),"",C130&amp;"|"&amp;E130&amp;"|"&amp;G130)</f>
        <v/>
      </c>
    </row>
    <row r="131">
      <c r="A131" s="54" t="inlineStr">
        <is>
          <t>EVL-00127</t>
        </is>
      </c>
      <c r="B131" s="131" t="n"/>
      <c r="C131" s="131" t="n"/>
      <c r="D131" s="54">
        <f>IF(C131="","",IFERROR(VLOOKUP(C131,'04_SCOPE_CLASSIFICATION'!$A$5:$B$35,2,FALSE),"UNKNOWN OBJECT"))</f>
        <v/>
      </c>
      <c r="E131" s="131" t="n"/>
      <c r="F131" s="54">
        <f>IF(E131="","",IFERROR(VLOOKUP(E131,'01_MANIFEST_LIBRARY'!$A$17:$B$35,2,FALSE),"UNKNOWN PACK"))</f>
        <v/>
      </c>
      <c r="G131" s="131" t="n"/>
      <c r="H131" s="131" t="n"/>
      <c r="I131" s="131" t="n"/>
      <c r="J131" s="136">
        <f>IF(B131="","",IF('02_SYSTEM_PROFILE'!B44="Operations-Connected",IF(COUNTIFS('07_EVIDENCE_VAULT'!$A:$A,B131,'07_EVIDENCE_VAULT'!$K:$K,"Current",'07_EVIDENCE_VAULT'!$T:$T,"Imported*",'07_EVIDENCE_VAULT'!$U:$U,"Reconciled")-COUNTIFS('07_EVIDENCE_VAULT'!$A:$A,B131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unreconciled"),IF(COUNTIFS('07_EVIDENCE_VAULT'!$A:$A,B131,'07_EVIDENCE_VAULT'!$K:$K,"Current")-COUNTIFS('07_EVIDENCE_VAULT'!$A:$A,B131,'07_EVIDENCE_VAULT'!$K:$K,"Current",'07_EVIDENCE_VAULT'!$I:$I,"&lt;"&amp;TODAY(),'07_EVIDENCE_VAULT'!$I:$I,"&lt;&gt;")&gt;0,"Current evidence","Missing / stale / unknown")))</f>
        <v/>
      </c>
      <c r="K131" s="136">
        <f>IF(B131="","",IF(D131="UNKNOWN OBJECT","BLOCK — unknown object",IF(D131="","BLOCK — object not configured",IF(F131="UNKNOWN PACK","BLOCK — unknown pack",IF(IFERROR(VLOOKUP(E131,'01_MANIFEST_LIBRARY'!$A$17:$D$35,4,FALSE),"")&lt;&gt;"Active","BLOCK — pack not active","VALID OBJECT/PACK")))))</f>
        <v/>
      </c>
      <c r="L131" s="136">
        <f>IF(B131="","",IF(G131="","BLOCK — Control / Claim ID required",IF(COUNTIFS('06_CONTROL_PACK_REGISTER'!$B$26:$B$225,C131,'06_CONTROL_PACK_REGISTER'!$C$26:$C$225,E131,'06_CONTROL_PACK_REGISTER'!$D$26:$D$225,G131)&gt;0,"VALID CONTROL/CLAIM","BLOCK — control/claim not registered for object + pack")))</f>
        <v/>
      </c>
      <c r="M131" s="131" t="n"/>
      <c r="N131" s="136">
        <f>IF(B131="","",IF(LEFT(J131,7)&lt;&gt;"Current","BLOCK — evidence currency",IF(K131&lt;&gt;"VALID OBJECT/PACK","BLOCK — object/pack mapping",IF(L131&lt;&gt;"VALID CONTROL/CLAIM","BLOCK — control/claim mapping",IF(M131="Confirmed supports requirement","REVIEWED SUPPORT",IF(M131="Rejected","REJECTED SUPPORT",IF(M131="Needs clarification","UNRESOLVED SUPPORT","UNREVIEWED SUPPORT")))))))</f>
        <v/>
      </c>
      <c r="O131" s="131" t="n"/>
      <c r="P131" s="131" t="n"/>
      <c r="Q131" s="131" t="n"/>
      <c r="R131" s="131" t="n"/>
      <c r="S131" s="136">
        <f>IF(OR(C131="",E131="",G131=""),"",C131&amp;"|"&amp;E131&amp;"|"&amp;G131)</f>
        <v/>
      </c>
    </row>
    <row r="132">
      <c r="A132" s="54" t="inlineStr">
        <is>
          <t>EVL-00128</t>
        </is>
      </c>
      <c r="B132" s="131" t="n"/>
      <c r="C132" s="131" t="n"/>
      <c r="D132" s="54">
        <f>IF(C132="","",IFERROR(VLOOKUP(C132,'04_SCOPE_CLASSIFICATION'!$A$5:$B$35,2,FALSE),"UNKNOWN OBJECT"))</f>
        <v/>
      </c>
      <c r="E132" s="131" t="n"/>
      <c r="F132" s="54">
        <f>IF(E132="","",IFERROR(VLOOKUP(E132,'01_MANIFEST_LIBRARY'!$A$17:$B$35,2,FALSE),"UNKNOWN PACK"))</f>
        <v/>
      </c>
      <c r="G132" s="131" t="n"/>
      <c r="H132" s="131" t="n"/>
      <c r="I132" s="131" t="n"/>
      <c r="J132" s="136">
        <f>IF(B132="","",IF('02_SYSTEM_PROFILE'!B44="Operations-Connected",IF(COUNTIFS('07_EVIDENCE_VAULT'!$A:$A,B132,'07_EVIDENCE_VAULT'!$K:$K,"Current",'07_EVIDENCE_VAULT'!$T:$T,"Imported*",'07_EVIDENCE_VAULT'!$U:$U,"Reconciled")-COUNTIFS('07_EVIDENCE_VAULT'!$A:$A,B132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unreconciled"),IF(COUNTIFS('07_EVIDENCE_VAULT'!$A:$A,B132,'07_EVIDENCE_VAULT'!$K:$K,"Current")-COUNTIFS('07_EVIDENCE_VAULT'!$A:$A,B132,'07_EVIDENCE_VAULT'!$K:$K,"Current",'07_EVIDENCE_VAULT'!$I:$I,"&lt;"&amp;TODAY(),'07_EVIDENCE_VAULT'!$I:$I,"&lt;&gt;")&gt;0,"Current evidence","Missing / stale / unknown")))</f>
        <v/>
      </c>
      <c r="K132" s="136">
        <f>IF(B132="","",IF(D132="UNKNOWN OBJECT","BLOCK — unknown object",IF(D132="","BLOCK — object not configured",IF(F132="UNKNOWN PACK","BLOCK — unknown pack",IF(IFERROR(VLOOKUP(E132,'01_MANIFEST_LIBRARY'!$A$17:$D$35,4,FALSE),"")&lt;&gt;"Active","BLOCK — pack not active","VALID OBJECT/PACK")))))</f>
        <v/>
      </c>
      <c r="L132" s="136">
        <f>IF(B132="","",IF(G132="","BLOCK — Control / Claim ID required",IF(COUNTIFS('06_CONTROL_PACK_REGISTER'!$B$26:$B$225,C132,'06_CONTROL_PACK_REGISTER'!$C$26:$C$225,E132,'06_CONTROL_PACK_REGISTER'!$D$26:$D$225,G132)&gt;0,"VALID CONTROL/CLAIM","BLOCK — control/claim not registered for object + pack")))</f>
        <v/>
      </c>
      <c r="M132" s="131" t="n"/>
      <c r="N132" s="136">
        <f>IF(B132="","",IF(LEFT(J132,7)&lt;&gt;"Current","BLOCK — evidence currency",IF(K132&lt;&gt;"VALID OBJECT/PACK","BLOCK — object/pack mapping",IF(L132&lt;&gt;"VALID CONTROL/CLAIM","BLOCK — control/claim mapping",IF(M132="Confirmed supports requirement","REVIEWED SUPPORT",IF(M132="Rejected","REJECTED SUPPORT",IF(M132="Needs clarification","UNRESOLVED SUPPORT","UNREVIEWED SUPPORT")))))))</f>
        <v/>
      </c>
      <c r="O132" s="131" t="n"/>
      <c r="P132" s="131" t="n"/>
      <c r="Q132" s="131" t="n"/>
      <c r="R132" s="131" t="n"/>
      <c r="S132" s="136">
        <f>IF(OR(C132="",E132="",G132=""),"",C132&amp;"|"&amp;E132&amp;"|"&amp;G132)</f>
        <v/>
      </c>
    </row>
    <row r="133">
      <c r="A133" s="54" t="inlineStr">
        <is>
          <t>EVL-00129</t>
        </is>
      </c>
      <c r="B133" s="131" t="n"/>
      <c r="C133" s="131" t="n"/>
      <c r="D133" s="54">
        <f>IF(C133="","",IFERROR(VLOOKUP(C133,'04_SCOPE_CLASSIFICATION'!$A$5:$B$35,2,FALSE),"UNKNOWN OBJECT"))</f>
        <v/>
      </c>
      <c r="E133" s="131" t="n"/>
      <c r="F133" s="54">
        <f>IF(E133="","",IFERROR(VLOOKUP(E133,'01_MANIFEST_LIBRARY'!$A$17:$B$35,2,FALSE),"UNKNOWN PACK"))</f>
        <v/>
      </c>
      <c r="G133" s="131" t="n"/>
      <c r="H133" s="131" t="n"/>
      <c r="I133" s="131" t="n"/>
      <c r="J133" s="136">
        <f>IF(B133="","",IF('02_SYSTEM_PROFILE'!B44="Operations-Connected",IF(COUNTIFS('07_EVIDENCE_VAULT'!$A:$A,B133,'07_EVIDENCE_VAULT'!$K:$K,"Current",'07_EVIDENCE_VAULT'!$T:$T,"Imported*",'07_EVIDENCE_VAULT'!$U:$U,"Reconciled")-COUNTIFS('07_EVIDENCE_VAULT'!$A:$A,B133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unreconciled"),IF(COUNTIFS('07_EVIDENCE_VAULT'!$A:$A,B133,'07_EVIDENCE_VAULT'!$K:$K,"Current")-COUNTIFS('07_EVIDENCE_VAULT'!$A:$A,B133,'07_EVIDENCE_VAULT'!$K:$K,"Current",'07_EVIDENCE_VAULT'!$I:$I,"&lt;"&amp;TODAY(),'07_EVIDENCE_VAULT'!$I:$I,"&lt;&gt;")&gt;0,"Current evidence","Missing / stale / unknown")))</f>
        <v/>
      </c>
      <c r="K133" s="136">
        <f>IF(B133="","",IF(D133="UNKNOWN OBJECT","BLOCK — unknown object",IF(D133="","BLOCK — object not configured",IF(F133="UNKNOWN PACK","BLOCK — unknown pack",IF(IFERROR(VLOOKUP(E133,'01_MANIFEST_LIBRARY'!$A$17:$D$35,4,FALSE),"")&lt;&gt;"Active","BLOCK — pack not active","VALID OBJECT/PACK")))))</f>
        <v/>
      </c>
      <c r="L133" s="136">
        <f>IF(B133="","",IF(G133="","BLOCK — Control / Claim ID required",IF(COUNTIFS('06_CONTROL_PACK_REGISTER'!$B$26:$B$225,C133,'06_CONTROL_PACK_REGISTER'!$C$26:$C$225,E133,'06_CONTROL_PACK_REGISTER'!$D$26:$D$225,G133)&gt;0,"VALID CONTROL/CLAIM","BLOCK — control/claim not registered for object + pack")))</f>
        <v/>
      </c>
      <c r="M133" s="131" t="n"/>
      <c r="N133" s="136">
        <f>IF(B133="","",IF(LEFT(J133,7)&lt;&gt;"Current","BLOCK — evidence currency",IF(K133&lt;&gt;"VALID OBJECT/PACK","BLOCK — object/pack mapping",IF(L133&lt;&gt;"VALID CONTROL/CLAIM","BLOCK — control/claim mapping",IF(M133="Confirmed supports requirement","REVIEWED SUPPORT",IF(M133="Rejected","REJECTED SUPPORT",IF(M133="Needs clarification","UNRESOLVED SUPPORT","UNREVIEWED SUPPORT")))))))</f>
        <v/>
      </c>
      <c r="O133" s="131" t="n"/>
      <c r="P133" s="131" t="n"/>
      <c r="Q133" s="131" t="n"/>
      <c r="R133" s="131" t="n"/>
      <c r="S133" s="136">
        <f>IF(OR(C133="",E133="",G133=""),"",C133&amp;"|"&amp;E133&amp;"|"&amp;G133)</f>
        <v/>
      </c>
    </row>
    <row r="134">
      <c r="A134" s="54" t="inlineStr">
        <is>
          <t>EVL-00130</t>
        </is>
      </c>
      <c r="B134" s="131" t="n"/>
      <c r="C134" s="131" t="n"/>
      <c r="D134" s="54">
        <f>IF(C134="","",IFERROR(VLOOKUP(C134,'04_SCOPE_CLASSIFICATION'!$A$5:$B$35,2,FALSE),"UNKNOWN OBJECT"))</f>
        <v/>
      </c>
      <c r="E134" s="131" t="n"/>
      <c r="F134" s="54">
        <f>IF(E134="","",IFERROR(VLOOKUP(E134,'01_MANIFEST_LIBRARY'!$A$17:$B$35,2,FALSE),"UNKNOWN PACK"))</f>
        <v/>
      </c>
      <c r="G134" s="131" t="n"/>
      <c r="H134" s="131" t="n"/>
      <c r="I134" s="131" t="n"/>
      <c r="J134" s="136">
        <f>IF(B134="","",IF('02_SYSTEM_PROFILE'!B44="Operations-Connected",IF(COUNTIFS('07_EVIDENCE_VAULT'!$A:$A,B134,'07_EVIDENCE_VAULT'!$K:$K,"Current",'07_EVIDENCE_VAULT'!$T:$T,"Imported*",'07_EVIDENCE_VAULT'!$U:$U,"Reconciled")-COUNTIFS('07_EVIDENCE_VAULT'!$A:$A,B134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unreconciled"),IF(COUNTIFS('07_EVIDENCE_VAULT'!$A:$A,B134,'07_EVIDENCE_VAULT'!$K:$K,"Current")-COUNTIFS('07_EVIDENCE_VAULT'!$A:$A,B134,'07_EVIDENCE_VAULT'!$K:$K,"Current",'07_EVIDENCE_VAULT'!$I:$I,"&lt;"&amp;TODAY(),'07_EVIDENCE_VAULT'!$I:$I,"&lt;&gt;")&gt;0,"Current evidence","Missing / stale / unknown")))</f>
        <v/>
      </c>
      <c r="K134" s="136">
        <f>IF(B134="","",IF(D134="UNKNOWN OBJECT","BLOCK — unknown object",IF(D134="","BLOCK — object not configured",IF(F134="UNKNOWN PACK","BLOCK — unknown pack",IF(IFERROR(VLOOKUP(E134,'01_MANIFEST_LIBRARY'!$A$17:$D$35,4,FALSE),"")&lt;&gt;"Active","BLOCK — pack not active","VALID OBJECT/PACK")))))</f>
        <v/>
      </c>
      <c r="L134" s="136">
        <f>IF(B134="","",IF(G134="","BLOCK — Control / Claim ID required",IF(COUNTIFS('06_CONTROL_PACK_REGISTER'!$B$26:$B$225,C134,'06_CONTROL_PACK_REGISTER'!$C$26:$C$225,E134,'06_CONTROL_PACK_REGISTER'!$D$26:$D$225,G134)&gt;0,"VALID CONTROL/CLAIM","BLOCK — control/claim not registered for object + pack")))</f>
        <v/>
      </c>
      <c r="M134" s="131" t="n"/>
      <c r="N134" s="136">
        <f>IF(B134="","",IF(LEFT(J134,7)&lt;&gt;"Current","BLOCK — evidence currency",IF(K134&lt;&gt;"VALID OBJECT/PACK","BLOCK — object/pack mapping",IF(L134&lt;&gt;"VALID CONTROL/CLAIM","BLOCK — control/claim mapping",IF(M134="Confirmed supports requirement","REVIEWED SUPPORT",IF(M134="Rejected","REJECTED SUPPORT",IF(M134="Needs clarification","UNRESOLVED SUPPORT","UNREVIEWED SUPPORT")))))))</f>
        <v/>
      </c>
      <c r="O134" s="131" t="n"/>
      <c r="P134" s="131" t="n"/>
      <c r="Q134" s="131" t="n"/>
      <c r="R134" s="131" t="n"/>
      <c r="S134" s="136">
        <f>IF(OR(C134="",E134="",G134=""),"",C134&amp;"|"&amp;E134&amp;"|"&amp;G134)</f>
        <v/>
      </c>
    </row>
    <row r="135">
      <c r="A135" s="54" t="inlineStr">
        <is>
          <t>EVL-00131</t>
        </is>
      </c>
      <c r="B135" s="131" t="n"/>
      <c r="C135" s="131" t="n"/>
      <c r="D135" s="54">
        <f>IF(C135="","",IFERROR(VLOOKUP(C135,'04_SCOPE_CLASSIFICATION'!$A$5:$B$35,2,FALSE),"UNKNOWN OBJECT"))</f>
        <v/>
      </c>
      <c r="E135" s="131" t="n"/>
      <c r="F135" s="54">
        <f>IF(E135="","",IFERROR(VLOOKUP(E135,'01_MANIFEST_LIBRARY'!$A$17:$B$35,2,FALSE),"UNKNOWN PACK"))</f>
        <v/>
      </c>
      <c r="G135" s="131" t="n"/>
      <c r="H135" s="131" t="n"/>
      <c r="I135" s="131" t="n"/>
      <c r="J135" s="136">
        <f>IF(B135="","",IF('02_SYSTEM_PROFILE'!B44="Operations-Connected",IF(COUNTIFS('07_EVIDENCE_VAULT'!$A:$A,B135,'07_EVIDENCE_VAULT'!$K:$K,"Current",'07_EVIDENCE_VAULT'!$T:$T,"Imported*",'07_EVIDENCE_VAULT'!$U:$U,"Reconciled")-COUNTIFS('07_EVIDENCE_VAULT'!$A:$A,B135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unreconciled"),IF(COUNTIFS('07_EVIDENCE_VAULT'!$A:$A,B135,'07_EVIDENCE_VAULT'!$K:$K,"Current")-COUNTIFS('07_EVIDENCE_VAULT'!$A:$A,B135,'07_EVIDENCE_VAULT'!$K:$K,"Current",'07_EVIDENCE_VAULT'!$I:$I,"&lt;"&amp;TODAY(),'07_EVIDENCE_VAULT'!$I:$I,"&lt;&gt;")&gt;0,"Current evidence","Missing / stale / unknown")))</f>
        <v/>
      </c>
      <c r="K135" s="136">
        <f>IF(B135="","",IF(D135="UNKNOWN OBJECT","BLOCK — unknown object",IF(D135="","BLOCK — object not configured",IF(F135="UNKNOWN PACK","BLOCK — unknown pack",IF(IFERROR(VLOOKUP(E135,'01_MANIFEST_LIBRARY'!$A$17:$D$35,4,FALSE),"")&lt;&gt;"Active","BLOCK — pack not active","VALID OBJECT/PACK")))))</f>
        <v/>
      </c>
      <c r="L135" s="136">
        <f>IF(B135="","",IF(G135="","BLOCK — Control / Claim ID required",IF(COUNTIFS('06_CONTROL_PACK_REGISTER'!$B$26:$B$225,C135,'06_CONTROL_PACK_REGISTER'!$C$26:$C$225,E135,'06_CONTROL_PACK_REGISTER'!$D$26:$D$225,G135)&gt;0,"VALID CONTROL/CLAIM","BLOCK — control/claim not registered for object + pack")))</f>
        <v/>
      </c>
      <c r="M135" s="131" t="n"/>
      <c r="N135" s="136">
        <f>IF(B135="","",IF(LEFT(J135,7)&lt;&gt;"Current","BLOCK — evidence currency",IF(K135&lt;&gt;"VALID OBJECT/PACK","BLOCK — object/pack mapping",IF(L135&lt;&gt;"VALID CONTROL/CLAIM","BLOCK — control/claim mapping",IF(M135="Confirmed supports requirement","REVIEWED SUPPORT",IF(M135="Rejected","REJECTED SUPPORT",IF(M135="Needs clarification","UNRESOLVED SUPPORT","UNREVIEWED SUPPORT")))))))</f>
        <v/>
      </c>
      <c r="O135" s="131" t="n"/>
      <c r="P135" s="131" t="n"/>
      <c r="Q135" s="131" t="n"/>
      <c r="R135" s="131" t="n"/>
      <c r="S135" s="136">
        <f>IF(OR(C135="",E135="",G135=""),"",C135&amp;"|"&amp;E135&amp;"|"&amp;G135)</f>
        <v/>
      </c>
    </row>
    <row r="136">
      <c r="A136" s="54" t="inlineStr">
        <is>
          <t>EVL-00132</t>
        </is>
      </c>
      <c r="B136" s="131" t="n"/>
      <c r="C136" s="131" t="n"/>
      <c r="D136" s="54">
        <f>IF(C136="","",IFERROR(VLOOKUP(C136,'04_SCOPE_CLASSIFICATION'!$A$5:$B$35,2,FALSE),"UNKNOWN OBJECT"))</f>
        <v/>
      </c>
      <c r="E136" s="131" t="n"/>
      <c r="F136" s="54">
        <f>IF(E136="","",IFERROR(VLOOKUP(E136,'01_MANIFEST_LIBRARY'!$A$17:$B$35,2,FALSE),"UNKNOWN PACK"))</f>
        <v/>
      </c>
      <c r="G136" s="131" t="n"/>
      <c r="H136" s="131" t="n"/>
      <c r="I136" s="131" t="n"/>
      <c r="J136" s="136">
        <f>IF(B136="","",IF('02_SYSTEM_PROFILE'!B44="Operations-Connected",IF(COUNTIFS('07_EVIDENCE_VAULT'!$A:$A,B136,'07_EVIDENCE_VAULT'!$K:$K,"Current",'07_EVIDENCE_VAULT'!$T:$T,"Imported*",'07_EVIDENCE_VAULT'!$U:$U,"Reconciled")-COUNTIFS('07_EVIDENCE_VAULT'!$A:$A,B136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unreconciled"),IF(COUNTIFS('07_EVIDENCE_VAULT'!$A:$A,B136,'07_EVIDENCE_VAULT'!$K:$K,"Current")-COUNTIFS('07_EVIDENCE_VAULT'!$A:$A,B136,'07_EVIDENCE_VAULT'!$K:$K,"Current",'07_EVIDENCE_VAULT'!$I:$I,"&lt;"&amp;TODAY(),'07_EVIDENCE_VAULT'!$I:$I,"&lt;&gt;")&gt;0,"Current evidence","Missing / stale / unknown")))</f>
        <v/>
      </c>
      <c r="K136" s="136">
        <f>IF(B136="","",IF(D136="UNKNOWN OBJECT","BLOCK — unknown object",IF(D136="","BLOCK — object not configured",IF(F136="UNKNOWN PACK","BLOCK — unknown pack",IF(IFERROR(VLOOKUP(E136,'01_MANIFEST_LIBRARY'!$A$17:$D$35,4,FALSE),"")&lt;&gt;"Active","BLOCK — pack not active","VALID OBJECT/PACK")))))</f>
        <v/>
      </c>
      <c r="L136" s="136">
        <f>IF(B136="","",IF(G136="","BLOCK — Control / Claim ID required",IF(COUNTIFS('06_CONTROL_PACK_REGISTER'!$B$26:$B$225,C136,'06_CONTROL_PACK_REGISTER'!$C$26:$C$225,E136,'06_CONTROL_PACK_REGISTER'!$D$26:$D$225,G136)&gt;0,"VALID CONTROL/CLAIM","BLOCK — control/claim not registered for object + pack")))</f>
        <v/>
      </c>
      <c r="M136" s="131" t="n"/>
      <c r="N136" s="136">
        <f>IF(B136="","",IF(LEFT(J136,7)&lt;&gt;"Current","BLOCK — evidence currency",IF(K136&lt;&gt;"VALID OBJECT/PACK","BLOCK — object/pack mapping",IF(L136&lt;&gt;"VALID CONTROL/CLAIM","BLOCK — control/claim mapping",IF(M136="Confirmed supports requirement","REVIEWED SUPPORT",IF(M136="Rejected","REJECTED SUPPORT",IF(M136="Needs clarification","UNRESOLVED SUPPORT","UNREVIEWED SUPPORT")))))))</f>
        <v/>
      </c>
      <c r="O136" s="131" t="n"/>
      <c r="P136" s="131" t="n"/>
      <c r="Q136" s="131" t="n"/>
      <c r="R136" s="131" t="n"/>
      <c r="S136" s="136">
        <f>IF(OR(C136="",E136="",G136=""),"",C136&amp;"|"&amp;E136&amp;"|"&amp;G136)</f>
        <v/>
      </c>
    </row>
    <row r="137">
      <c r="A137" s="54" t="inlineStr">
        <is>
          <t>EVL-00133</t>
        </is>
      </c>
      <c r="B137" s="131" t="n"/>
      <c r="C137" s="131" t="n"/>
      <c r="D137" s="54">
        <f>IF(C137="","",IFERROR(VLOOKUP(C137,'04_SCOPE_CLASSIFICATION'!$A$5:$B$35,2,FALSE),"UNKNOWN OBJECT"))</f>
        <v/>
      </c>
      <c r="E137" s="131" t="n"/>
      <c r="F137" s="54">
        <f>IF(E137="","",IFERROR(VLOOKUP(E137,'01_MANIFEST_LIBRARY'!$A$17:$B$35,2,FALSE),"UNKNOWN PACK"))</f>
        <v/>
      </c>
      <c r="G137" s="131" t="n"/>
      <c r="H137" s="131" t="n"/>
      <c r="I137" s="131" t="n"/>
      <c r="J137" s="136">
        <f>IF(B137="","",IF('02_SYSTEM_PROFILE'!B44="Operations-Connected",IF(COUNTIFS('07_EVIDENCE_VAULT'!$A:$A,B137,'07_EVIDENCE_VAULT'!$K:$K,"Current",'07_EVIDENCE_VAULT'!$T:$T,"Imported*",'07_EVIDENCE_VAULT'!$U:$U,"Reconciled")-COUNTIFS('07_EVIDENCE_VAULT'!$A:$A,B137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unreconciled"),IF(COUNTIFS('07_EVIDENCE_VAULT'!$A:$A,B137,'07_EVIDENCE_VAULT'!$K:$K,"Current")-COUNTIFS('07_EVIDENCE_VAULT'!$A:$A,B137,'07_EVIDENCE_VAULT'!$K:$K,"Current",'07_EVIDENCE_VAULT'!$I:$I,"&lt;"&amp;TODAY(),'07_EVIDENCE_VAULT'!$I:$I,"&lt;&gt;")&gt;0,"Current evidence","Missing / stale / unknown")))</f>
        <v/>
      </c>
      <c r="K137" s="136">
        <f>IF(B137="","",IF(D137="UNKNOWN OBJECT","BLOCK — unknown object",IF(D137="","BLOCK — object not configured",IF(F137="UNKNOWN PACK","BLOCK — unknown pack",IF(IFERROR(VLOOKUP(E137,'01_MANIFEST_LIBRARY'!$A$17:$D$35,4,FALSE),"")&lt;&gt;"Active","BLOCK — pack not active","VALID OBJECT/PACK")))))</f>
        <v/>
      </c>
      <c r="L137" s="136">
        <f>IF(B137="","",IF(G137="","BLOCK — Control / Claim ID required",IF(COUNTIFS('06_CONTROL_PACK_REGISTER'!$B$26:$B$225,C137,'06_CONTROL_PACK_REGISTER'!$C$26:$C$225,E137,'06_CONTROL_PACK_REGISTER'!$D$26:$D$225,G137)&gt;0,"VALID CONTROL/CLAIM","BLOCK — control/claim not registered for object + pack")))</f>
        <v/>
      </c>
      <c r="M137" s="131" t="n"/>
      <c r="N137" s="136">
        <f>IF(B137="","",IF(LEFT(J137,7)&lt;&gt;"Current","BLOCK — evidence currency",IF(K137&lt;&gt;"VALID OBJECT/PACK","BLOCK — object/pack mapping",IF(L137&lt;&gt;"VALID CONTROL/CLAIM","BLOCK — control/claim mapping",IF(M137="Confirmed supports requirement","REVIEWED SUPPORT",IF(M137="Rejected","REJECTED SUPPORT",IF(M137="Needs clarification","UNRESOLVED SUPPORT","UNREVIEWED SUPPORT")))))))</f>
        <v/>
      </c>
      <c r="O137" s="131" t="n"/>
      <c r="P137" s="131" t="n"/>
      <c r="Q137" s="131" t="n"/>
      <c r="R137" s="131" t="n"/>
      <c r="S137" s="136">
        <f>IF(OR(C137="",E137="",G137=""),"",C137&amp;"|"&amp;E137&amp;"|"&amp;G137)</f>
        <v/>
      </c>
    </row>
    <row r="138">
      <c r="A138" s="54" t="inlineStr">
        <is>
          <t>EVL-00134</t>
        </is>
      </c>
      <c r="B138" s="131" t="n"/>
      <c r="C138" s="131" t="n"/>
      <c r="D138" s="54">
        <f>IF(C138="","",IFERROR(VLOOKUP(C138,'04_SCOPE_CLASSIFICATION'!$A$5:$B$35,2,FALSE),"UNKNOWN OBJECT"))</f>
        <v/>
      </c>
      <c r="E138" s="131" t="n"/>
      <c r="F138" s="54">
        <f>IF(E138="","",IFERROR(VLOOKUP(E138,'01_MANIFEST_LIBRARY'!$A$17:$B$35,2,FALSE),"UNKNOWN PACK"))</f>
        <v/>
      </c>
      <c r="G138" s="131" t="n"/>
      <c r="H138" s="131" t="n"/>
      <c r="I138" s="131" t="n"/>
      <c r="J138" s="136">
        <f>IF(B138="","",IF('02_SYSTEM_PROFILE'!B44="Operations-Connected",IF(COUNTIFS('07_EVIDENCE_VAULT'!$A:$A,B138,'07_EVIDENCE_VAULT'!$K:$K,"Current",'07_EVIDENCE_VAULT'!$T:$T,"Imported*",'07_EVIDENCE_VAULT'!$U:$U,"Reconciled")-COUNTIFS('07_EVIDENCE_VAULT'!$A:$A,B138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unreconciled"),IF(COUNTIFS('07_EVIDENCE_VAULT'!$A:$A,B138,'07_EVIDENCE_VAULT'!$K:$K,"Current")-COUNTIFS('07_EVIDENCE_VAULT'!$A:$A,B138,'07_EVIDENCE_VAULT'!$K:$K,"Current",'07_EVIDENCE_VAULT'!$I:$I,"&lt;"&amp;TODAY(),'07_EVIDENCE_VAULT'!$I:$I,"&lt;&gt;")&gt;0,"Current evidence","Missing / stale / unknown")))</f>
        <v/>
      </c>
      <c r="K138" s="136">
        <f>IF(B138="","",IF(D138="UNKNOWN OBJECT","BLOCK — unknown object",IF(D138="","BLOCK — object not configured",IF(F138="UNKNOWN PACK","BLOCK — unknown pack",IF(IFERROR(VLOOKUP(E138,'01_MANIFEST_LIBRARY'!$A$17:$D$35,4,FALSE),"")&lt;&gt;"Active","BLOCK — pack not active","VALID OBJECT/PACK")))))</f>
        <v/>
      </c>
      <c r="L138" s="136">
        <f>IF(B138="","",IF(G138="","BLOCK — Control / Claim ID required",IF(COUNTIFS('06_CONTROL_PACK_REGISTER'!$B$26:$B$225,C138,'06_CONTROL_PACK_REGISTER'!$C$26:$C$225,E138,'06_CONTROL_PACK_REGISTER'!$D$26:$D$225,G138)&gt;0,"VALID CONTROL/CLAIM","BLOCK — control/claim not registered for object + pack")))</f>
        <v/>
      </c>
      <c r="M138" s="131" t="n"/>
      <c r="N138" s="136">
        <f>IF(B138="","",IF(LEFT(J138,7)&lt;&gt;"Current","BLOCK — evidence currency",IF(K138&lt;&gt;"VALID OBJECT/PACK","BLOCK — object/pack mapping",IF(L138&lt;&gt;"VALID CONTROL/CLAIM","BLOCK — control/claim mapping",IF(M138="Confirmed supports requirement","REVIEWED SUPPORT",IF(M138="Rejected","REJECTED SUPPORT",IF(M138="Needs clarification","UNRESOLVED SUPPORT","UNREVIEWED SUPPORT")))))))</f>
        <v/>
      </c>
      <c r="O138" s="131" t="n"/>
      <c r="P138" s="131" t="n"/>
      <c r="Q138" s="131" t="n"/>
      <c r="R138" s="131" t="n"/>
      <c r="S138" s="136">
        <f>IF(OR(C138="",E138="",G138=""),"",C138&amp;"|"&amp;E138&amp;"|"&amp;G138)</f>
        <v/>
      </c>
    </row>
    <row r="139">
      <c r="A139" s="54" t="inlineStr">
        <is>
          <t>EVL-00135</t>
        </is>
      </c>
      <c r="B139" s="131" t="n"/>
      <c r="C139" s="131" t="n"/>
      <c r="D139" s="54">
        <f>IF(C139="","",IFERROR(VLOOKUP(C139,'04_SCOPE_CLASSIFICATION'!$A$5:$B$35,2,FALSE),"UNKNOWN OBJECT"))</f>
        <v/>
      </c>
      <c r="E139" s="131" t="n"/>
      <c r="F139" s="54">
        <f>IF(E139="","",IFERROR(VLOOKUP(E139,'01_MANIFEST_LIBRARY'!$A$17:$B$35,2,FALSE),"UNKNOWN PACK"))</f>
        <v/>
      </c>
      <c r="G139" s="131" t="n"/>
      <c r="H139" s="131" t="n"/>
      <c r="I139" s="131" t="n"/>
      <c r="J139" s="136">
        <f>IF(B139="","",IF('02_SYSTEM_PROFILE'!B44="Operations-Connected",IF(COUNTIFS('07_EVIDENCE_VAULT'!$A:$A,B139,'07_EVIDENCE_VAULT'!$K:$K,"Current",'07_EVIDENCE_VAULT'!$T:$T,"Imported*",'07_EVIDENCE_VAULT'!$U:$U,"Reconciled")-COUNTIFS('07_EVIDENCE_VAULT'!$A:$A,B139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unreconciled"),IF(COUNTIFS('07_EVIDENCE_VAULT'!$A:$A,B139,'07_EVIDENCE_VAULT'!$K:$K,"Current")-COUNTIFS('07_EVIDENCE_VAULT'!$A:$A,B139,'07_EVIDENCE_VAULT'!$K:$K,"Current",'07_EVIDENCE_VAULT'!$I:$I,"&lt;"&amp;TODAY(),'07_EVIDENCE_VAULT'!$I:$I,"&lt;&gt;")&gt;0,"Current evidence","Missing / stale / unknown")))</f>
        <v/>
      </c>
      <c r="K139" s="136">
        <f>IF(B139="","",IF(D139="UNKNOWN OBJECT","BLOCK — unknown object",IF(D139="","BLOCK — object not configured",IF(F139="UNKNOWN PACK","BLOCK — unknown pack",IF(IFERROR(VLOOKUP(E139,'01_MANIFEST_LIBRARY'!$A$17:$D$35,4,FALSE),"")&lt;&gt;"Active","BLOCK — pack not active","VALID OBJECT/PACK")))))</f>
        <v/>
      </c>
      <c r="L139" s="136">
        <f>IF(B139="","",IF(G139="","BLOCK — Control / Claim ID required",IF(COUNTIFS('06_CONTROL_PACK_REGISTER'!$B$26:$B$225,C139,'06_CONTROL_PACK_REGISTER'!$C$26:$C$225,E139,'06_CONTROL_PACK_REGISTER'!$D$26:$D$225,G139)&gt;0,"VALID CONTROL/CLAIM","BLOCK — control/claim not registered for object + pack")))</f>
        <v/>
      </c>
      <c r="M139" s="131" t="n"/>
      <c r="N139" s="136">
        <f>IF(B139="","",IF(LEFT(J139,7)&lt;&gt;"Current","BLOCK — evidence currency",IF(K139&lt;&gt;"VALID OBJECT/PACK","BLOCK — object/pack mapping",IF(L139&lt;&gt;"VALID CONTROL/CLAIM","BLOCK — control/claim mapping",IF(M139="Confirmed supports requirement","REVIEWED SUPPORT",IF(M139="Rejected","REJECTED SUPPORT",IF(M139="Needs clarification","UNRESOLVED SUPPORT","UNREVIEWED SUPPORT")))))))</f>
        <v/>
      </c>
      <c r="O139" s="131" t="n"/>
      <c r="P139" s="131" t="n"/>
      <c r="Q139" s="131" t="n"/>
      <c r="R139" s="131" t="n"/>
      <c r="S139" s="136">
        <f>IF(OR(C139="",E139="",G139=""),"",C139&amp;"|"&amp;E139&amp;"|"&amp;G139)</f>
        <v/>
      </c>
    </row>
    <row r="140">
      <c r="A140" s="54" t="inlineStr">
        <is>
          <t>EVL-00136</t>
        </is>
      </c>
      <c r="B140" s="131" t="n"/>
      <c r="C140" s="131" t="n"/>
      <c r="D140" s="54">
        <f>IF(C140="","",IFERROR(VLOOKUP(C140,'04_SCOPE_CLASSIFICATION'!$A$5:$B$35,2,FALSE),"UNKNOWN OBJECT"))</f>
        <v/>
      </c>
      <c r="E140" s="131" t="n"/>
      <c r="F140" s="54">
        <f>IF(E140="","",IFERROR(VLOOKUP(E140,'01_MANIFEST_LIBRARY'!$A$17:$B$35,2,FALSE),"UNKNOWN PACK"))</f>
        <v/>
      </c>
      <c r="G140" s="131" t="n"/>
      <c r="H140" s="131" t="n"/>
      <c r="I140" s="131" t="n"/>
      <c r="J140" s="136">
        <f>IF(B140="","",IF('02_SYSTEM_PROFILE'!B44="Operations-Connected",IF(COUNTIFS('07_EVIDENCE_VAULT'!$A:$A,B140,'07_EVIDENCE_VAULT'!$K:$K,"Current",'07_EVIDENCE_VAULT'!$T:$T,"Imported*",'07_EVIDENCE_VAULT'!$U:$U,"Reconciled")-COUNTIFS('07_EVIDENCE_VAULT'!$A:$A,B140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unreconciled"),IF(COUNTIFS('07_EVIDENCE_VAULT'!$A:$A,B140,'07_EVIDENCE_VAULT'!$K:$K,"Current")-COUNTIFS('07_EVIDENCE_VAULT'!$A:$A,B140,'07_EVIDENCE_VAULT'!$K:$K,"Current",'07_EVIDENCE_VAULT'!$I:$I,"&lt;"&amp;TODAY(),'07_EVIDENCE_VAULT'!$I:$I,"&lt;&gt;")&gt;0,"Current evidence","Missing / stale / unknown")))</f>
        <v/>
      </c>
      <c r="K140" s="136">
        <f>IF(B140="","",IF(D140="UNKNOWN OBJECT","BLOCK — unknown object",IF(D140="","BLOCK — object not configured",IF(F140="UNKNOWN PACK","BLOCK — unknown pack",IF(IFERROR(VLOOKUP(E140,'01_MANIFEST_LIBRARY'!$A$17:$D$35,4,FALSE),"")&lt;&gt;"Active","BLOCK — pack not active","VALID OBJECT/PACK")))))</f>
        <v/>
      </c>
      <c r="L140" s="136">
        <f>IF(B140="","",IF(G140="","BLOCK — Control / Claim ID required",IF(COUNTIFS('06_CONTROL_PACK_REGISTER'!$B$26:$B$225,C140,'06_CONTROL_PACK_REGISTER'!$C$26:$C$225,E140,'06_CONTROL_PACK_REGISTER'!$D$26:$D$225,G140)&gt;0,"VALID CONTROL/CLAIM","BLOCK — control/claim not registered for object + pack")))</f>
        <v/>
      </c>
      <c r="M140" s="131" t="n"/>
      <c r="N140" s="136">
        <f>IF(B140="","",IF(LEFT(J140,7)&lt;&gt;"Current","BLOCK — evidence currency",IF(K140&lt;&gt;"VALID OBJECT/PACK","BLOCK — object/pack mapping",IF(L140&lt;&gt;"VALID CONTROL/CLAIM","BLOCK — control/claim mapping",IF(M140="Confirmed supports requirement","REVIEWED SUPPORT",IF(M140="Rejected","REJECTED SUPPORT",IF(M140="Needs clarification","UNRESOLVED SUPPORT","UNREVIEWED SUPPORT")))))))</f>
        <v/>
      </c>
      <c r="O140" s="131" t="n"/>
      <c r="P140" s="131" t="n"/>
      <c r="Q140" s="131" t="n"/>
      <c r="R140" s="131" t="n"/>
      <c r="S140" s="136">
        <f>IF(OR(C140="",E140="",G140=""),"",C140&amp;"|"&amp;E140&amp;"|"&amp;G140)</f>
        <v/>
      </c>
    </row>
    <row r="141">
      <c r="A141" s="54" t="inlineStr">
        <is>
          <t>EVL-00137</t>
        </is>
      </c>
      <c r="B141" s="131" t="n"/>
      <c r="C141" s="131" t="n"/>
      <c r="D141" s="54">
        <f>IF(C141="","",IFERROR(VLOOKUP(C141,'04_SCOPE_CLASSIFICATION'!$A$5:$B$35,2,FALSE),"UNKNOWN OBJECT"))</f>
        <v/>
      </c>
      <c r="E141" s="131" t="n"/>
      <c r="F141" s="54">
        <f>IF(E141="","",IFERROR(VLOOKUP(E141,'01_MANIFEST_LIBRARY'!$A$17:$B$35,2,FALSE),"UNKNOWN PACK"))</f>
        <v/>
      </c>
      <c r="G141" s="131" t="n"/>
      <c r="H141" s="131" t="n"/>
      <c r="I141" s="131" t="n"/>
      <c r="J141" s="136">
        <f>IF(B141="","",IF('02_SYSTEM_PROFILE'!B44="Operations-Connected",IF(COUNTIFS('07_EVIDENCE_VAULT'!$A:$A,B141,'07_EVIDENCE_VAULT'!$K:$K,"Current",'07_EVIDENCE_VAULT'!$T:$T,"Imported*",'07_EVIDENCE_VAULT'!$U:$U,"Reconciled")-COUNTIFS('07_EVIDENCE_VAULT'!$A:$A,B141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unreconciled"),IF(COUNTIFS('07_EVIDENCE_VAULT'!$A:$A,B141,'07_EVIDENCE_VAULT'!$K:$K,"Current")-COUNTIFS('07_EVIDENCE_VAULT'!$A:$A,B141,'07_EVIDENCE_VAULT'!$K:$K,"Current",'07_EVIDENCE_VAULT'!$I:$I,"&lt;"&amp;TODAY(),'07_EVIDENCE_VAULT'!$I:$I,"&lt;&gt;")&gt;0,"Current evidence","Missing / stale / unknown")))</f>
        <v/>
      </c>
      <c r="K141" s="136">
        <f>IF(B141="","",IF(D141="UNKNOWN OBJECT","BLOCK — unknown object",IF(D141="","BLOCK — object not configured",IF(F141="UNKNOWN PACK","BLOCK — unknown pack",IF(IFERROR(VLOOKUP(E141,'01_MANIFEST_LIBRARY'!$A$17:$D$35,4,FALSE),"")&lt;&gt;"Active","BLOCK — pack not active","VALID OBJECT/PACK")))))</f>
        <v/>
      </c>
      <c r="L141" s="136">
        <f>IF(B141="","",IF(G141="","BLOCK — Control / Claim ID required",IF(COUNTIFS('06_CONTROL_PACK_REGISTER'!$B$26:$B$225,C141,'06_CONTROL_PACK_REGISTER'!$C$26:$C$225,E141,'06_CONTROL_PACK_REGISTER'!$D$26:$D$225,G141)&gt;0,"VALID CONTROL/CLAIM","BLOCK — control/claim not registered for object + pack")))</f>
        <v/>
      </c>
      <c r="M141" s="131" t="n"/>
      <c r="N141" s="136">
        <f>IF(B141="","",IF(LEFT(J141,7)&lt;&gt;"Current","BLOCK — evidence currency",IF(K141&lt;&gt;"VALID OBJECT/PACK","BLOCK — object/pack mapping",IF(L141&lt;&gt;"VALID CONTROL/CLAIM","BLOCK — control/claim mapping",IF(M141="Confirmed supports requirement","REVIEWED SUPPORT",IF(M141="Rejected","REJECTED SUPPORT",IF(M141="Needs clarification","UNRESOLVED SUPPORT","UNREVIEWED SUPPORT")))))))</f>
        <v/>
      </c>
      <c r="O141" s="131" t="n"/>
      <c r="P141" s="131" t="n"/>
      <c r="Q141" s="131" t="n"/>
      <c r="R141" s="131" t="n"/>
      <c r="S141" s="136">
        <f>IF(OR(C141="",E141="",G141=""),"",C141&amp;"|"&amp;E141&amp;"|"&amp;G141)</f>
        <v/>
      </c>
    </row>
    <row r="142">
      <c r="A142" s="54" t="inlineStr">
        <is>
          <t>EVL-00138</t>
        </is>
      </c>
      <c r="B142" s="131" t="n"/>
      <c r="C142" s="131" t="n"/>
      <c r="D142" s="54">
        <f>IF(C142="","",IFERROR(VLOOKUP(C142,'04_SCOPE_CLASSIFICATION'!$A$5:$B$35,2,FALSE),"UNKNOWN OBJECT"))</f>
        <v/>
      </c>
      <c r="E142" s="131" t="n"/>
      <c r="F142" s="54">
        <f>IF(E142="","",IFERROR(VLOOKUP(E142,'01_MANIFEST_LIBRARY'!$A$17:$B$35,2,FALSE),"UNKNOWN PACK"))</f>
        <v/>
      </c>
      <c r="G142" s="131" t="n"/>
      <c r="H142" s="131" t="n"/>
      <c r="I142" s="131" t="n"/>
      <c r="J142" s="136">
        <f>IF(B142="","",IF('02_SYSTEM_PROFILE'!B44="Operations-Connected",IF(COUNTIFS('07_EVIDENCE_VAULT'!$A:$A,B142,'07_EVIDENCE_VAULT'!$K:$K,"Current",'07_EVIDENCE_VAULT'!$T:$T,"Imported*",'07_EVIDENCE_VAULT'!$U:$U,"Reconciled")-COUNTIFS('07_EVIDENCE_VAULT'!$A:$A,B142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unreconciled"),IF(COUNTIFS('07_EVIDENCE_VAULT'!$A:$A,B142,'07_EVIDENCE_VAULT'!$K:$K,"Current")-COUNTIFS('07_EVIDENCE_VAULT'!$A:$A,B142,'07_EVIDENCE_VAULT'!$K:$K,"Current",'07_EVIDENCE_VAULT'!$I:$I,"&lt;"&amp;TODAY(),'07_EVIDENCE_VAULT'!$I:$I,"&lt;&gt;")&gt;0,"Current evidence","Missing / stale / unknown")))</f>
        <v/>
      </c>
      <c r="K142" s="136">
        <f>IF(B142="","",IF(D142="UNKNOWN OBJECT","BLOCK — unknown object",IF(D142="","BLOCK — object not configured",IF(F142="UNKNOWN PACK","BLOCK — unknown pack",IF(IFERROR(VLOOKUP(E142,'01_MANIFEST_LIBRARY'!$A$17:$D$35,4,FALSE),"")&lt;&gt;"Active","BLOCK — pack not active","VALID OBJECT/PACK")))))</f>
        <v/>
      </c>
      <c r="L142" s="136">
        <f>IF(B142="","",IF(G142="","BLOCK — Control / Claim ID required",IF(COUNTIFS('06_CONTROL_PACK_REGISTER'!$B$26:$B$225,C142,'06_CONTROL_PACK_REGISTER'!$C$26:$C$225,E142,'06_CONTROL_PACK_REGISTER'!$D$26:$D$225,G142)&gt;0,"VALID CONTROL/CLAIM","BLOCK — control/claim not registered for object + pack")))</f>
        <v/>
      </c>
      <c r="M142" s="131" t="n"/>
      <c r="N142" s="136">
        <f>IF(B142="","",IF(LEFT(J142,7)&lt;&gt;"Current","BLOCK — evidence currency",IF(K142&lt;&gt;"VALID OBJECT/PACK","BLOCK — object/pack mapping",IF(L142&lt;&gt;"VALID CONTROL/CLAIM","BLOCK — control/claim mapping",IF(M142="Confirmed supports requirement","REVIEWED SUPPORT",IF(M142="Rejected","REJECTED SUPPORT",IF(M142="Needs clarification","UNRESOLVED SUPPORT","UNREVIEWED SUPPORT")))))))</f>
        <v/>
      </c>
      <c r="O142" s="131" t="n"/>
      <c r="P142" s="131" t="n"/>
      <c r="Q142" s="131" t="n"/>
      <c r="R142" s="131" t="n"/>
      <c r="S142" s="136">
        <f>IF(OR(C142="",E142="",G142=""),"",C142&amp;"|"&amp;E142&amp;"|"&amp;G142)</f>
        <v/>
      </c>
    </row>
    <row r="143">
      <c r="A143" s="54" t="inlineStr">
        <is>
          <t>EVL-00139</t>
        </is>
      </c>
      <c r="B143" s="131" t="n"/>
      <c r="C143" s="131" t="n"/>
      <c r="D143" s="54">
        <f>IF(C143="","",IFERROR(VLOOKUP(C143,'04_SCOPE_CLASSIFICATION'!$A$5:$B$35,2,FALSE),"UNKNOWN OBJECT"))</f>
        <v/>
      </c>
      <c r="E143" s="131" t="n"/>
      <c r="F143" s="54">
        <f>IF(E143="","",IFERROR(VLOOKUP(E143,'01_MANIFEST_LIBRARY'!$A$17:$B$35,2,FALSE),"UNKNOWN PACK"))</f>
        <v/>
      </c>
      <c r="G143" s="131" t="n"/>
      <c r="H143" s="131" t="n"/>
      <c r="I143" s="131" t="n"/>
      <c r="J143" s="136">
        <f>IF(B143="","",IF('02_SYSTEM_PROFILE'!B44="Operations-Connected",IF(COUNTIFS('07_EVIDENCE_VAULT'!$A:$A,B143,'07_EVIDENCE_VAULT'!$K:$K,"Current",'07_EVIDENCE_VAULT'!$T:$T,"Imported*",'07_EVIDENCE_VAULT'!$U:$U,"Reconciled")-COUNTIFS('07_EVIDENCE_VAULT'!$A:$A,B143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unreconciled"),IF(COUNTIFS('07_EVIDENCE_VAULT'!$A:$A,B143,'07_EVIDENCE_VAULT'!$K:$K,"Current")-COUNTIFS('07_EVIDENCE_VAULT'!$A:$A,B143,'07_EVIDENCE_VAULT'!$K:$K,"Current",'07_EVIDENCE_VAULT'!$I:$I,"&lt;"&amp;TODAY(),'07_EVIDENCE_VAULT'!$I:$I,"&lt;&gt;")&gt;0,"Current evidence","Missing / stale / unknown")))</f>
        <v/>
      </c>
      <c r="K143" s="136">
        <f>IF(B143="","",IF(D143="UNKNOWN OBJECT","BLOCK — unknown object",IF(D143="","BLOCK — object not configured",IF(F143="UNKNOWN PACK","BLOCK — unknown pack",IF(IFERROR(VLOOKUP(E143,'01_MANIFEST_LIBRARY'!$A$17:$D$35,4,FALSE),"")&lt;&gt;"Active","BLOCK — pack not active","VALID OBJECT/PACK")))))</f>
        <v/>
      </c>
      <c r="L143" s="136">
        <f>IF(B143="","",IF(G143="","BLOCK — Control / Claim ID required",IF(COUNTIFS('06_CONTROL_PACK_REGISTER'!$B$26:$B$225,C143,'06_CONTROL_PACK_REGISTER'!$C$26:$C$225,E143,'06_CONTROL_PACK_REGISTER'!$D$26:$D$225,G143)&gt;0,"VALID CONTROL/CLAIM","BLOCK — control/claim not registered for object + pack")))</f>
        <v/>
      </c>
      <c r="M143" s="131" t="n"/>
      <c r="N143" s="136">
        <f>IF(B143="","",IF(LEFT(J143,7)&lt;&gt;"Current","BLOCK — evidence currency",IF(K143&lt;&gt;"VALID OBJECT/PACK","BLOCK — object/pack mapping",IF(L143&lt;&gt;"VALID CONTROL/CLAIM","BLOCK — control/claim mapping",IF(M143="Confirmed supports requirement","REVIEWED SUPPORT",IF(M143="Rejected","REJECTED SUPPORT",IF(M143="Needs clarification","UNRESOLVED SUPPORT","UNREVIEWED SUPPORT")))))))</f>
        <v/>
      </c>
      <c r="O143" s="131" t="n"/>
      <c r="P143" s="131" t="n"/>
      <c r="Q143" s="131" t="n"/>
      <c r="R143" s="131" t="n"/>
      <c r="S143" s="136">
        <f>IF(OR(C143="",E143="",G143=""),"",C143&amp;"|"&amp;E143&amp;"|"&amp;G143)</f>
        <v/>
      </c>
    </row>
    <row r="144">
      <c r="A144" s="54" t="inlineStr">
        <is>
          <t>EVL-00140</t>
        </is>
      </c>
      <c r="B144" s="131" t="n"/>
      <c r="C144" s="131" t="n"/>
      <c r="D144" s="54">
        <f>IF(C144="","",IFERROR(VLOOKUP(C144,'04_SCOPE_CLASSIFICATION'!$A$5:$B$35,2,FALSE),"UNKNOWN OBJECT"))</f>
        <v/>
      </c>
      <c r="E144" s="131" t="n"/>
      <c r="F144" s="54">
        <f>IF(E144="","",IFERROR(VLOOKUP(E144,'01_MANIFEST_LIBRARY'!$A$17:$B$35,2,FALSE),"UNKNOWN PACK"))</f>
        <v/>
      </c>
      <c r="G144" s="131" t="n"/>
      <c r="H144" s="131" t="n"/>
      <c r="I144" s="131" t="n"/>
      <c r="J144" s="136">
        <f>IF(B144="","",IF('02_SYSTEM_PROFILE'!B44="Operations-Connected",IF(COUNTIFS('07_EVIDENCE_VAULT'!$A:$A,B144,'07_EVIDENCE_VAULT'!$K:$K,"Current",'07_EVIDENCE_VAULT'!$T:$T,"Imported*",'07_EVIDENCE_VAULT'!$U:$U,"Reconciled")-COUNTIFS('07_EVIDENCE_VAULT'!$A:$A,B144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unreconciled"),IF(COUNTIFS('07_EVIDENCE_VAULT'!$A:$A,B144,'07_EVIDENCE_VAULT'!$K:$K,"Current")-COUNTIFS('07_EVIDENCE_VAULT'!$A:$A,B144,'07_EVIDENCE_VAULT'!$K:$K,"Current",'07_EVIDENCE_VAULT'!$I:$I,"&lt;"&amp;TODAY(),'07_EVIDENCE_VAULT'!$I:$I,"&lt;&gt;")&gt;0,"Current evidence","Missing / stale / unknown")))</f>
        <v/>
      </c>
      <c r="K144" s="136">
        <f>IF(B144="","",IF(D144="UNKNOWN OBJECT","BLOCK — unknown object",IF(D144="","BLOCK — object not configured",IF(F144="UNKNOWN PACK","BLOCK — unknown pack",IF(IFERROR(VLOOKUP(E144,'01_MANIFEST_LIBRARY'!$A$17:$D$35,4,FALSE),"")&lt;&gt;"Active","BLOCK — pack not active","VALID OBJECT/PACK")))))</f>
        <v/>
      </c>
      <c r="L144" s="136">
        <f>IF(B144="","",IF(G144="","BLOCK — Control / Claim ID required",IF(COUNTIFS('06_CONTROL_PACK_REGISTER'!$B$26:$B$225,C144,'06_CONTROL_PACK_REGISTER'!$C$26:$C$225,E144,'06_CONTROL_PACK_REGISTER'!$D$26:$D$225,G144)&gt;0,"VALID CONTROL/CLAIM","BLOCK — control/claim not registered for object + pack")))</f>
        <v/>
      </c>
      <c r="M144" s="131" t="n"/>
      <c r="N144" s="136">
        <f>IF(B144="","",IF(LEFT(J144,7)&lt;&gt;"Current","BLOCK — evidence currency",IF(K144&lt;&gt;"VALID OBJECT/PACK","BLOCK — object/pack mapping",IF(L144&lt;&gt;"VALID CONTROL/CLAIM","BLOCK — control/claim mapping",IF(M144="Confirmed supports requirement","REVIEWED SUPPORT",IF(M144="Rejected","REJECTED SUPPORT",IF(M144="Needs clarification","UNRESOLVED SUPPORT","UNREVIEWED SUPPORT")))))))</f>
        <v/>
      </c>
      <c r="O144" s="131" t="n"/>
      <c r="P144" s="131" t="n"/>
      <c r="Q144" s="131" t="n"/>
      <c r="R144" s="131" t="n"/>
      <c r="S144" s="136">
        <f>IF(OR(C144="",E144="",G144=""),"",C144&amp;"|"&amp;E144&amp;"|"&amp;G144)</f>
        <v/>
      </c>
    </row>
    <row r="145">
      <c r="A145" s="54" t="inlineStr">
        <is>
          <t>EVL-00141</t>
        </is>
      </c>
      <c r="B145" s="131" t="n"/>
      <c r="C145" s="131" t="n"/>
      <c r="D145" s="54">
        <f>IF(C145="","",IFERROR(VLOOKUP(C145,'04_SCOPE_CLASSIFICATION'!$A$5:$B$35,2,FALSE),"UNKNOWN OBJECT"))</f>
        <v/>
      </c>
      <c r="E145" s="131" t="n"/>
      <c r="F145" s="54">
        <f>IF(E145="","",IFERROR(VLOOKUP(E145,'01_MANIFEST_LIBRARY'!$A$17:$B$35,2,FALSE),"UNKNOWN PACK"))</f>
        <v/>
      </c>
      <c r="G145" s="131" t="n"/>
      <c r="H145" s="131" t="n"/>
      <c r="I145" s="131" t="n"/>
      <c r="J145" s="136">
        <f>IF(B145="","",IF('02_SYSTEM_PROFILE'!B44="Operations-Connected",IF(COUNTIFS('07_EVIDENCE_VAULT'!$A:$A,B145,'07_EVIDENCE_VAULT'!$K:$K,"Current",'07_EVIDENCE_VAULT'!$T:$T,"Imported*",'07_EVIDENCE_VAULT'!$U:$U,"Reconciled")-COUNTIFS('07_EVIDENCE_VAULT'!$A:$A,B145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unreconciled"),IF(COUNTIFS('07_EVIDENCE_VAULT'!$A:$A,B145,'07_EVIDENCE_VAULT'!$K:$K,"Current")-COUNTIFS('07_EVIDENCE_VAULT'!$A:$A,B145,'07_EVIDENCE_VAULT'!$K:$K,"Current",'07_EVIDENCE_VAULT'!$I:$I,"&lt;"&amp;TODAY(),'07_EVIDENCE_VAULT'!$I:$I,"&lt;&gt;")&gt;0,"Current evidence","Missing / stale / unknown")))</f>
        <v/>
      </c>
      <c r="K145" s="136">
        <f>IF(B145="","",IF(D145="UNKNOWN OBJECT","BLOCK — unknown object",IF(D145="","BLOCK — object not configured",IF(F145="UNKNOWN PACK","BLOCK — unknown pack",IF(IFERROR(VLOOKUP(E145,'01_MANIFEST_LIBRARY'!$A$17:$D$35,4,FALSE),"")&lt;&gt;"Active","BLOCK — pack not active","VALID OBJECT/PACK")))))</f>
        <v/>
      </c>
      <c r="L145" s="136">
        <f>IF(B145="","",IF(G145="","BLOCK — Control / Claim ID required",IF(COUNTIFS('06_CONTROL_PACK_REGISTER'!$B$26:$B$225,C145,'06_CONTROL_PACK_REGISTER'!$C$26:$C$225,E145,'06_CONTROL_PACK_REGISTER'!$D$26:$D$225,G145)&gt;0,"VALID CONTROL/CLAIM","BLOCK — control/claim not registered for object + pack")))</f>
        <v/>
      </c>
      <c r="M145" s="131" t="n"/>
      <c r="N145" s="136">
        <f>IF(B145="","",IF(LEFT(J145,7)&lt;&gt;"Current","BLOCK — evidence currency",IF(K145&lt;&gt;"VALID OBJECT/PACK","BLOCK — object/pack mapping",IF(L145&lt;&gt;"VALID CONTROL/CLAIM","BLOCK — control/claim mapping",IF(M145="Confirmed supports requirement","REVIEWED SUPPORT",IF(M145="Rejected","REJECTED SUPPORT",IF(M145="Needs clarification","UNRESOLVED SUPPORT","UNREVIEWED SUPPORT")))))))</f>
        <v/>
      </c>
      <c r="O145" s="131" t="n"/>
      <c r="P145" s="131" t="n"/>
      <c r="Q145" s="131" t="n"/>
      <c r="R145" s="131" t="n"/>
      <c r="S145" s="136">
        <f>IF(OR(C145="",E145="",G145=""),"",C145&amp;"|"&amp;E145&amp;"|"&amp;G145)</f>
        <v/>
      </c>
    </row>
    <row r="146">
      <c r="A146" s="54" t="inlineStr">
        <is>
          <t>EVL-00142</t>
        </is>
      </c>
      <c r="B146" s="131" t="n"/>
      <c r="C146" s="131" t="n"/>
      <c r="D146" s="54">
        <f>IF(C146="","",IFERROR(VLOOKUP(C146,'04_SCOPE_CLASSIFICATION'!$A$5:$B$35,2,FALSE),"UNKNOWN OBJECT"))</f>
        <v/>
      </c>
      <c r="E146" s="131" t="n"/>
      <c r="F146" s="54">
        <f>IF(E146="","",IFERROR(VLOOKUP(E146,'01_MANIFEST_LIBRARY'!$A$17:$B$35,2,FALSE),"UNKNOWN PACK"))</f>
        <v/>
      </c>
      <c r="G146" s="131" t="n"/>
      <c r="H146" s="131" t="n"/>
      <c r="I146" s="131" t="n"/>
      <c r="J146" s="136">
        <f>IF(B146="","",IF('02_SYSTEM_PROFILE'!B44="Operations-Connected",IF(COUNTIFS('07_EVIDENCE_VAULT'!$A:$A,B146,'07_EVIDENCE_VAULT'!$K:$K,"Current",'07_EVIDENCE_VAULT'!$T:$T,"Imported*",'07_EVIDENCE_VAULT'!$U:$U,"Reconciled")-COUNTIFS('07_EVIDENCE_VAULT'!$A:$A,B146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unreconciled"),IF(COUNTIFS('07_EVIDENCE_VAULT'!$A:$A,B146,'07_EVIDENCE_VAULT'!$K:$K,"Current")-COUNTIFS('07_EVIDENCE_VAULT'!$A:$A,B146,'07_EVIDENCE_VAULT'!$K:$K,"Current",'07_EVIDENCE_VAULT'!$I:$I,"&lt;"&amp;TODAY(),'07_EVIDENCE_VAULT'!$I:$I,"&lt;&gt;")&gt;0,"Current evidence","Missing / stale / unknown")))</f>
        <v/>
      </c>
      <c r="K146" s="136">
        <f>IF(B146="","",IF(D146="UNKNOWN OBJECT","BLOCK — unknown object",IF(D146="","BLOCK — object not configured",IF(F146="UNKNOWN PACK","BLOCK — unknown pack",IF(IFERROR(VLOOKUP(E146,'01_MANIFEST_LIBRARY'!$A$17:$D$35,4,FALSE),"")&lt;&gt;"Active","BLOCK — pack not active","VALID OBJECT/PACK")))))</f>
        <v/>
      </c>
      <c r="L146" s="136">
        <f>IF(B146="","",IF(G146="","BLOCK — Control / Claim ID required",IF(COUNTIFS('06_CONTROL_PACK_REGISTER'!$B$26:$B$225,C146,'06_CONTROL_PACK_REGISTER'!$C$26:$C$225,E146,'06_CONTROL_PACK_REGISTER'!$D$26:$D$225,G146)&gt;0,"VALID CONTROL/CLAIM","BLOCK — control/claim not registered for object + pack")))</f>
        <v/>
      </c>
      <c r="M146" s="131" t="n"/>
      <c r="N146" s="136">
        <f>IF(B146="","",IF(LEFT(J146,7)&lt;&gt;"Current","BLOCK — evidence currency",IF(K146&lt;&gt;"VALID OBJECT/PACK","BLOCK — object/pack mapping",IF(L146&lt;&gt;"VALID CONTROL/CLAIM","BLOCK — control/claim mapping",IF(M146="Confirmed supports requirement","REVIEWED SUPPORT",IF(M146="Rejected","REJECTED SUPPORT",IF(M146="Needs clarification","UNRESOLVED SUPPORT","UNREVIEWED SUPPORT")))))))</f>
        <v/>
      </c>
      <c r="O146" s="131" t="n"/>
      <c r="P146" s="131" t="n"/>
      <c r="Q146" s="131" t="n"/>
      <c r="R146" s="131" t="n"/>
      <c r="S146" s="136">
        <f>IF(OR(C146="",E146="",G146=""),"",C146&amp;"|"&amp;E146&amp;"|"&amp;G146)</f>
        <v/>
      </c>
    </row>
    <row r="147">
      <c r="A147" s="54" t="inlineStr">
        <is>
          <t>EVL-00143</t>
        </is>
      </c>
      <c r="B147" s="131" t="n"/>
      <c r="C147" s="131" t="n"/>
      <c r="D147" s="54">
        <f>IF(C147="","",IFERROR(VLOOKUP(C147,'04_SCOPE_CLASSIFICATION'!$A$5:$B$35,2,FALSE),"UNKNOWN OBJECT"))</f>
        <v/>
      </c>
      <c r="E147" s="131" t="n"/>
      <c r="F147" s="54">
        <f>IF(E147="","",IFERROR(VLOOKUP(E147,'01_MANIFEST_LIBRARY'!$A$17:$B$35,2,FALSE),"UNKNOWN PACK"))</f>
        <v/>
      </c>
      <c r="G147" s="131" t="n"/>
      <c r="H147" s="131" t="n"/>
      <c r="I147" s="131" t="n"/>
      <c r="J147" s="136">
        <f>IF(B147="","",IF('02_SYSTEM_PROFILE'!B44="Operations-Connected",IF(COUNTIFS('07_EVIDENCE_VAULT'!$A:$A,B147,'07_EVIDENCE_VAULT'!$K:$K,"Current",'07_EVIDENCE_VAULT'!$T:$T,"Imported*",'07_EVIDENCE_VAULT'!$U:$U,"Reconciled")-COUNTIFS('07_EVIDENCE_VAULT'!$A:$A,B147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unreconciled"),IF(COUNTIFS('07_EVIDENCE_VAULT'!$A:$A,B147,'07_EVIDENCE_VAULT'!$K:$K,"Current")-COUNTIFS('07_EVIDENCE_VAULT'!$A:$A,B147,'07_EVIDENCE_VAULT'!$K:$K,"Current",'07_EVIDENCE_VAULT'!$I:$I,"&lt;"&amp;TODAY(),'07_EVIDENCE_VAULT'!$I:$I,"&lt;&gt;")&gt;0,"Current evidence","Missing / stale / unknown")))</f>
        <v/>
      </c>
      <c r="K147" s="136">
        <f>IF(B147="","",IF(D147="UNKNOWN OBJECT","BLOCK — unknown object",IF(D147="","BLOCK — object not configured",IF(F147="UNKNOWN PACK","BLOCK — unknown pack",IF(IFERROR(VLOOKUP(E147,'01_MANIFEST_LIBRARY'!$A$17:$D$35,4,FALSE),"")&lt;&gt;"Active","BLOCK — pack not active","VALID OBJECT/PACK")))))</f>
        <v/>
      </c>
      <c r="L147" s="136">
        <f>IF(B147="","",IF(G147="","BLOCK — Control / Claim ID required",IF(COUNTIFS('06_CONTROL_PACK_REGISTER'!$B$26:$B$225,C147,'06_CONTROL_PACK_REGISTER'!$C$26:$C$225,E147,'06_CONTROL_PACK_REGISTER'!$D$26:$D$225,G147)&gt;0,"VALID CONTROL/CLAIM","BLOCK — control/claim not registered for object + pack")))</f>
        <v/>
      </c>
      <c r="M147" s="131" t="n"/>
      <c r="N147" s="136">
        <f>IF(B147="","",IF(LEFT(J147,7)&lt;&gt;"Current","BLOCK — evidence currency",IF(K147&lt;&gt;"VALID OBJECT/PACK","BLOCK — object/pack mapping",IF(L147&lt;&gt;"VALID CONTROL/CLAIM","BLOCK — control/claim mapping",IF(M147="Confirmed supports requirement","REVIEWED SUPPORT",IF(M147="Rejected","REJECTED SUPPORT",IF(M147="Needs clarification","UNRESOLVED SUPPORT","UNREVIEWED SUPPORT")))))))</f>
        <v/>
      </c>
      <c r="O147" s="131" t="n"/>
      <c r="P147" s="131" t="n"/>
      <c r="Q147" s="131" t="n"/>
      <c r="R147" s="131" t="n"/>
      <c r="S147" s="136">
        <f>IF(OR(C147="",E147="",G147=""),"",C147&amp;"|"&amp;E147&amp;"|"&amp;G147)</f>
        <v/>
      </c>
    </row>
    <row r="148">
      <c r="A148" s="54" t="inlineStr">
        <is>
          <t>EVL-00144</t>
        </is>
      </c>
      <c r="B148" s="131" t="n"/>
      <c r="C148" s="131" t="n"/>
      <c r="D148" s="54">
        <f>IF(C148="","",IFERROR(VLOOKUP(C148,'04_SCOPE_CLASSIFICATION'!$A$5:$B$35,2,FALSE),"UNKNOWN OBJECT"))</f>
        <v/>
      </c>
      <c r="E148" s="131" t="n"/>
      <c r="F148" s="54">
        <f>IF(E148="","",IFERROR(VLOOKUP(E148,'01_MANIFEST_LIBRARY'!$A$17:$B$35,2,FALSE),"UNKNOWN PACK"))</f>
        <v/>
      </c>
      <c r="G148" s="131" t="n"/>
      <c r="H148" s="131" t="n"/>
      <c r="I148" s="131" t="n"/>
      <c r="J148" s="136">
        <f>IF(B148="","",IF('02_SYSTEM_PROFILE'!B44="Operations-Connected",IF(COUNTIFS('07_EVIDENCE_VAULT'!$A:$A,B148,'07_EVIDENCE_VAULT'!$K:$K,"Current",'07_EVIDENCE_VAULT'!$T:$T,"Imported*",'07_EVIDENCE_VAULT'!$U:$U,"Reconciled")-COUNTIFS('07_EVIDENCE_VAULT'!$A:$A,B148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unreconciled"),IF(COUNTIFS('07_EVIDENCE_VAULT'!$A:$A,B148,'07_EVIDENCE_VAULT'!$K:$K,"Current")-COUNTIFS('07_EVIDENCE_VAULT'!$A:$A,B148,'07_EVIDENCE_VAULT'!$K:$K,"Current",'07_EVIDENCE_VAULT'!$I:$I,"&lt;"&amp;TODAY(),'07_EVIDENCE_VAULT'!$I:$I,"&lt;&gt;")&gt;0,"Current evidence","Missing / stale / unknown")))</f>
        <v/>
      </c>
      <c r="K148" s="136">
        <f>IF(B148="","",IF(D148="UNKNOWN OBJECT","BLOCK — unknown object",IF(D148="","BLOCK — object not configured",IF(F148="UNKNOWN PACK","BLOCK — unknown pack",IF(IFERROR(VLOOKUP(E148,'01_MANIFEST_LIBRARY'!$A$17:$D$35,4,FALSE),"")&lt;&gt;"Active","BLOCK — pack not active","VALID OBJECT/PACK")))))</f>
        <v/>
      </c>
      <c r="L148" s="136">
        <f>IF(B148="","",IF(G148="","BLOCK — Control / Claim ID required",IF(COUNTIFS('06_CONTROL_PACK_REGISTER'!$B$26:$B$225,C148,'06_CONTROL_PACK_REGISTER'!$C$26:$C$225,E148,'06_CONTROL_PACK_REGISTER'!$D$26:$D$225,G148)&gt;0,"VALID CONTROL/CLAIM","BLOCK — control/claim not registered for object + pack")))</f>
        <v/>
      </c>
      <c r="M148" s="131" t="n"/>
      <c r="N148" s="136">
        <f>IF(B148="","",IF(LEFT(J148,7)&lt;&gt;"Current","BLOCK — evidence currency",IF(K148&lt;&gt;"VALID OBJECT/PACK","BLOCK — object/pack mapping",IF(L148&lt;&gt;"VALID CONTROL/CLAIM","BLOCK — control/claim mapping",IF(M148="Confirmed supports requirement","REVIEWED SUPPORT",IF(M148="Rejected","REJECTED SUPPORT",IF(M148="Needs clarification","UNRESOLVED SUPPORT","UNREVIEWED SUPPORT")))))))</f>
        <v/>
      </c>
      <c r="O148" s="131" t="n"/>
      <c r="P148" s="131" t="n"/>
      <c r="Q148" s="131" t="n"/>
      <c r="R148" s="131" t="n"/>
      <c r="S148" s="136">
        <f>IF(OR(C148="",E148="",G148=""),"",C148&amp;"|"&amp;E148&amp;"|"&amp;G148)</f>
        <v/>
      </c>
    </row>
    <row r="149">
      <c r="A149" s="54" t="inlineStr">
        <is>
          <t>EVL-00145</t>
        </is>
      </c>
      <c r="B149" s="131" t="n"/>
      <c r="C149" s="131" t="n"/>
      <c r="D149" s="54">
        <f>IF(C149="","",IFERROR(VLOOKUP(C149,'04_SCOPE_CLASSIFICATION'!$A$5:$B$35,2,FALSE),"UNKNOWN OBJECT"))</f>
        <v/>
      </c>
      <c r="E149" s="131" t="n"/>
      <c r="F149" s="54">
        <f>IF(E149="","",IFERROR(VLOOKUP(E149,'01_MANIFEST_LIBRARY'!$A$17:$B$35,2,FALSE),"UNKNOWN PACK"))</f>
        <v/>
      </c>
      <c r="G149" s="131" t="n"/>
      <c r="H149" s="131" t="n"/>
      <c r="I149" s="131" t="n"/>
      <c r="J149" s="136">
        <f>IF(B149="","",IF('02_SYSTEM_PROFILE'!B44="Operations-Connected",IF(COUNTIFS('07_EVIDENCE_VAULT'!$A:$A,B149,'07_EVIDENCE_VAULT'!$K:$K,"Current",'07_EVIDENCE_VAULT'!$T:$T,"Imported*",'07_EVIDENCE_VAULT'!$U:$U,"Reconciled")-COUNTIFS('07_EVIDENCE_VAULT'!$A:$A,B149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unreconciled"),IF(COUNTIFS('07_EVIDENCE_VAULT'!$A:$A,B149,'07_EVIDENCE_VAULT'!$K:$K,"Current")-COUNTIFS('07_EVIDENCE_VAULT'!$A:$A,B149,'07_EVIDENCE_VAULT'!$K:$K,"Current",'07_EVIDENCE_VAULT'!$I:$I,"&lt;"&amp;TODAY(),'07_EVIDENCE_VAULT'!$I:$I,"&lt;&gt;")&gt;0,"Current evidence","Missing / stale / unknown")))</f>
        <v/>
      </c>
      <c r="K149" s="136">
        <f>IF(B149="","",IF(D149="UNKNOWN OBJECT","BLOCK — unknown object",IF(D149="","BLOCK — object not configured",IF(F149="UNKNOWN PACK","BLOCK — unknown pack",IF(IFERROR(VLOOKUP(E149,'01_MANIFEST_LIBRARY'!$A$17:$D$35,4,FALSE),"")&lt;&gt;"Active","BLOCK — pack not active","VALID OBJECT/PACK")))))</f>
        <v/>
      </c>
      <c r="L149" s="136">
        <f>IF(B149="","",IF(G149="","BLOCK — Control / Claim ID required",IF(COUNTIFS('06_CONTROL_PACK_REGISTER'!$B$26:$B$225,C149,'06_CONTROL_PACK_REGISTER'!$C$26:$C$225,E149,'06_CONTROL_PACK_REGISTER'!$D$26:$D$225,G149)&gt;0,"VALID CONTROL/CLAIM","BLOCK — control/claim not registered for object + pack")))</f>
        <v/>
      </c>
      <c r="M149" s="131" t="n"/>
      <c r="N149" s="136">
        <f>IF(B149="","",IF(LEFT(J149,7)&lt;&gt;"Current","BLOCK — evidence currency",IF(K149&lt;&gt;"VALID OBJECT/PACK","BLOCK — object/pack mapping",IF(L149&lt;&gt;"VALID CONTROL/CLAIM","BLOCK — control/claim mapping",IF(M149="Confirmed supports requirement","REVIEWED SUPPORT",IF(M149="Rejected","REJECTED SUPPORT",IF(M149="Needs clarification","UNRESOLVED SUPPORT","UNREVIEWED SUPPORT")))))))</f>
        <v/>
      </c>
      <c r="O149" s="131" t="n"/>
      <c r="P149" s="131" t="n"/>
      <c r="Q149" s="131" t="n"/>
      <c r="R149" s="131" t="n"/>
      <c r="S149" s="136">
        <f>IF(OR(C149="",E149="",G149=""),"",C149&amp;"|"&amp;E149&amp;"|"&amp;G149)</f>
        <v/>
      </c>
    </row>
    <row r="150">
      <c r="A150" s="54" t="inlineStr">
        <is>
          <t>EVL-00146</t>
        </is>
      </c>
      <c r="B150" s="131" t="n"/>
      <c r="C150" s="131" t="n"/>
      <c r="D150" s="54">
        <f>IF(C150="","",IFERROR(VLOOKUP(C150,'04_SCOPE_CLASSIFICATION'!$A$5:$B$35,2,FALSE),"UNKNOWN OBJECT"))</f>
        <v/>
      </c>
      <c r="E150" s="131" t="n"/>
      <c r="F150" s="54">
        <f>IF(E150="","",IFERROR(VLOOKUP(E150,'01_MANIFEST_LIBRARY'!$A$17:$B$35,2,FALSE),"UNKNOWN PACK"))</f>
        <v/>
      </c>
      <c r="G150" s="131" t="n"/>
      <c r="H150" s="131" t="n"/>
      <c r="I150" s="131" t="n"/>
      <c r="J150" s="136">
        <f>IF(B150="","",IF('02_SYSTEM_PROFILE'!B44="Operations-Connected",IF(COUNTIFS('07_EVIDENCE_VAULT'!$A:$A,B150,'07_EVIDENCE_VAULT'!$K:$K,"Current",'07_EVIDENCE_VAULT'!$T:$T,"Imported*",'07_EVIDENCE_VAULT'!$U:$U,"Reconciled")-COUNTIFS('07_EVIDENCE_VAULT'!$A:$A,B150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unreconciled"),IF(COUNTIFS('07_EVIDENCE_VAULT'!$A:$A,B150,'07_EVIDENCE_VAULT'!$K:$K,"Current")-COUNTIFS('07_EVIDENCE_VAULT'!$A:$A,B150,'07_EVIDENCE_VAULT'!$K:$K,"Current",'07_EVIDENCE_VAULT'!$I:$I,"&lt;"&amp;TODAY(),'07_EVIDENCE_VAULT'!$I:$I,"&lt;&gt;")&gt;0,"Current evidence","Missing / stale / unknown")))</f>
        <v/>
      </c>
      <c r="K150" s="136">
        <f>IF(B150="","",IF(D150="UNKNOWN OBJECT","BLOCK — unknown object",IF(D150="","BLOCK — object not configured",IF(F150="UNKNOWN PACK","BLOCK — unknown pack",IF(IFERROR(VLOOKUP(E150,'01_MANIFEST_LIBRARY'!$A$17:$D$35,4,FALSE),"")&lt;&gt;"Active","BLOCK — pack not active","VALID OBJECT/PACK")))))</f>
        <v/>
      </c>
      <c r="L150" s="136">
        <f>IF(B150="","",IF(G150="","BLOCK — Control / Claim ID required",IF(COUNTIFS('06_CONTROL_PACK_REGISTER'!$B$26:$B$225,C150,'06_CONTROL_PACK_REGISTER'!$C$26:$C$225,E150,'06_CONTROL_PACK_REGISTER'!$D$26:$D$225,G150)&gt;0,"VALID CONTROL/CLAIM","BLOCK — control/claim not registered for object + pack")))</f>
        <v/>
      </c>
      <c r="M150" s="131" t="n"/>
      <c r="N150" s="136">
        <f>IF(B150="","",IF(LEFT(J150,7)&lt;&gt;"Current","BLOCK — evidence currency",IF(K150&lt;&gt;"VALID OBJECT/PACK","BLOCK — object/pack mapping",IF(L150&lt;&gt;"VALID CONTROL/CLAIM","BLOCK — control/claim mapping",IF(M150="Confirmed supports requirement","REVIEWED SUPPORT",IF(M150="Rejected","REJECTED SUPPORT",IF(M150="Needs clarification","UNRESOLVED SUPPORT","UNREVIEWED SUPPORT")))))))</f>
        <v/>
      </c>
      <c r="O150" s="131" t="n"/>
      <c r="P150" s="131" t="n"/>
      <c r="Q150" s="131" t="n"/>
      <c r="R150" s="131" t="n"/>
      <c r="S150" s="136">
        <f>IF(OR(C150="",E150="",G150=""),"",C150&amp;"|"&amp;E150&amp;"|"&amp;G150)</f>
        <v/>
      </c>
    </row>
    <row r="151">
      <c r="A151" s="54" t="inlineStr">
        <is>
          <t>EVL-00147</t>
        </is>
      </c>
      <c r="B151" s="131" t="n"/>
      <c r="C151" s="131" t="n"/>
      <c r="D151" s="54">
        <f>IF(C151="","",IFERROR(VLOOKUP(C151,'04_SCOPE_CLASSIFICATION'!$A$5:$B$35,2,FALSE),"UNKNOWN OBJECT"))</f>
        <v/>
      </c>
      <c r="E151" s="131" t="n"/>
      <c r="F151" s="54">
        <f>IF(E151="","",IFERROR(VLOOKUP(E151,'01_MANIFEST_LIBRARY'!$A$17:$B$35,2,FALSE),"UNKNOWN PACK"))</f>
        <v/>
      </c>
      <c r="G151" s="131" t="n"/>
      <c r="H151" s="131" t="n"/>
      <c r="I151" s="131" t="n"/>
      <c r="J151" s="136">
        <f>IF(B151="","",IF('02_SYSTEM_PROFILE'!B44="Operations-Connected",IF(COUNTIFS('07_EVIDENCE_VAULT'!$A:$A,B151,'07_EVIDENCE_VAULT'!$K:$K,"Current",'07_EVIDENCE_VAULT'!$T:$T,"Imported*",'07_EVIDENCE_VAULT'!$U:$U,"Reconciled")-COUNTIFS('07_EVIDENCE_VAULT'!$A:$A,B151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unreconciled"),IF(COUNTIFS('07_EVIDENCE_VAULT'!$A:$A,B151,'07_EVIDENCE_VAULT'!$K:$K,"Current")-COUNTIFS('07_EVIDENCE_VAULT'!$A:$A,B151,'07_EVIDENCE_VAULT'!$K:$K,"Current",'07_EVIDENCE_VAULT'!$I:$I,"&lt;"&amp;TODAY(),'07_EVIDENCE_VAULT'!$I:$I,"&lt;&gt;")&gt;0,"Current evidence","Missing / stale / unknown")))</f>
        <v/>
      </c>
      <c r="K151" s="136">
        <f>IF(B151="","",IF(D151="UNKNOWN OBJECT","BLOCK — unknown object",IF(D151="","BLOCK — object not configured",IF(F151="UNKNOWN PACK","BLOCK — unknown pack",IF(IFERROR(VLOOKUP(E151,'01_MANIFEST_LIBRARY'!$A$17:$D$35,4,FALSE),"")&lt;&gt;"Active","BLOCK — pack not active","VALID OBJECT/PACK")))))</f>
        <v/>
      </c>
      <c r="L151" s="136">
        <f>IF(B151="","",IF(G151="","BLOCK — Control / Claim ID required",IF(COUNTIFS('06_CONTROL_PACK_REGISTER'!$B$26:$B$225,C151,'06_CONTROL_PACK_REGISTER'!$C$26:$C$225,E151,'06_CONTROL_PACK_REGISTER'!$D$26:$D$225,G151)&gt;0,"VALID CONTROL/CLAIM","BLOCK — control/claim not registered for object + pack")))</f>
        <v/>
      </c>
      <c r="M151" s="131" t="n"/>
      <c r="N151" s="136">
        <f>IF(B151="","",IF(LEFT(J151,7)&lt;&gt;"Current","BLOCK — evidence currency",IF(K151&lt;&gt;"VALID OBJECT/PACK","BLOCK — object/pack mapping",IF(L151&lt;&gt;"VALID CONTROL/CLAIM","BLOCK — control/claim mapping",IF(M151="Confirmed supports requirement","REVIEWED SUPPORT",IF(M151="Rejected","REJECTED SUPPORT",IF(M151="Needs clarification","UNRESOLVED SUPPORT","UNREVIEWED SUPPORT")))))))</f>
        <v/>
      </c>
      <c r="O151" s="131" t="n"/>
      <c r="P151" s="131" t="n"/>
      <c r="Q151" s="131" t="n"/>
      <c r="R151" s="131" t="n"/>
      <c r="S151" s="136">
        <f>IF(OR(C151="",E151="",G151=""),"",C151&amp;"|"&amp;E151&amp;"|"&amp;G151)</f>
        <v/>
      </c>
    </row>
    <row r="152">
      <c r="A152" s="54" t="inlineStr">
        <is>
          <t>EVL-00148</t>
        </is>
      </c>
      <c r="B152" s="131" t="n"/>
      <c r="C152" s="131" t="n"/>
      <c r="D152" s="54">
        <f>IF(C152="","",IFERROR(VLOOKUP(C152,'04_SCOPE_CLASSIFICATION'!$A$5:$B$35,2,FALSE),"UNKNOWN OBJECT"))</f>
        <v/>
      </c>
      <c r="E152" s="131" t="n"/>
      <c r="F152" s="54">
        <f>IF(E152="","",IFERROR(VLOOKUP(E152,'01_MANIFEST_LIBRARY'!$A$17:$B$35,2,FALSE),"UNKNOWN PACK"))</f>
        <v/>
      </c>
      <c r="G152" s="131" t="n"/>
      <c r="H152" s="131" t="n"/>
      <c r="I152" s="131" t="n"/>
      <c r="J152" s="136">
        <f>IF(B152="","",IF('02_SYSTEM_PROFILE'!B44="Operations-Connected",IF(COUNTIFS('07_EVIDENCE_VAULT'!$A:$A,B152,'07_EVIDENCE_VAULT'!$K:$K,"Current",'07_EVIDENCE_VAULT'!$T:$T,"Imported*",'07_EVIDENCE_VAULT'!$U:$U,"Reconciled")-COUNTIFS('07_EVIDENCE_VAULT'!$A:$A,B152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unreconciled"),IF(COUNTIFS('07_EVIDENCE_VAULT'!$A:$A,B152,'07_EVIDENCE_VAULT'!$K:$K,"Current")-COUNTIFS('07_EVIDENCE_VAULT'!$A:$A,B152,'07_EVIDENCE_VAULT'!$K:$K,"Current",'07_EVIDENCE_VAULT'!$I:$I,"&lt;"&amp;TODAY(),'07_EVIDENCE_VAULT'!$I:$I,"&lt;&gt;")&gt;0,"Current evidence","Missing / stale / unknown")))</f>
        <v/>
      </c>
      <c r="K152" s="136">
        <f>IF(B152="","",IF(D152="UNKNOWN OBJECT","BLOCK — unknown object",IF(D152="","BLOCK — object not configured",IF(F152="UNKNOWN PACK","BLOCK — unknown pack",IF(IFERROR(VLOOKUP(E152,'01_MANIFEST_LIBRARY'!$A$17:$D$35,4,FALSE),"")&lt;&gt;"Active","BLOCK — pack not active","VALID OBJECT/PACK")))))</f>
        <v/>
      </c>
      <c r="L152" s="136">
        <f>IF(B152="","",IF(G152="","BLOCK — Control / Claim ID required",IF(COUNTIFS('06_CONTROL_PACK_REGISTER'!$B$26:$B$225,C152,'06_CONTROL_PACK_REGISTER'!$C$26:$C$225,E152,'06_CONTROL_PACK_REGISTER'!$D$26:$D$225,G152)&gt;0,"VALID CONTROL/CLAIM","BLOCK — control/claim not registered for object + pack")))</f>
        <v/>
      </c>
      <c r="M152" s="131" t="n"/>
      <c r="N152" s="136">
        <f>IF(B152="","",IF(LEFT(J152,7)&lt;&gt;"Current","BLOCK — evidence currency",IF(K152&lt;&gt;"VALID OBJECT/PACK","BLOCK — object/pack mapping",IF(L152&lt;&gt;"VALID CONTROL/CLAIM","BLOCK — control/claim mapping",IF(M152="Confirmed supports requirement","REVIEWED SUPPORT",IF(M152="Rejected","REJECTED SUPPORT",IF(M152="Needs clarification","UNRESOLVED SUPPORT","UNREVIEWED SUPPORT")))))))</f>
        <v/>
      </c>
      <c r="O152" s="131" t="n"/>
      <c r="P152" s="131" t="n"/>
      <c r="Q152" s="131" t="n"/>
      <c r="R152" s="131" t="n"/>
      <c r="S152" s="136">
        <f>IF(OR(C152="",E152="",G152=""),"",C152&amp;"|"&amp;E152&amp;"|"&amp;G152)</f>
        <v/>
      </c>
    </row>
    <row r="153">
      <c r="A153" s="54" t="inlineStr">
        <is>
          <t>EVL-00149</t>
        </is>
      </c>
      <c r="B153" s="131" t="n"/>
      <c r="C153" s="131" t="n"/>
      <c r="D153" s="54">
        <f>IF(C153="","",IFERROR(VLOOKUP(C153,'04_SCOPE_CLASSIFICATION'!$A$5:$B$35,2,FALSE),"UNKNOWN OBJECT"))</f>
        <v/>
      </c>
      <c r="E153" s="131" t="n"/>
      <c r="F153" s="54">
        <f>IF(E153="","",IFERROR(VLOOKUP(E153,'01_MANIFEST_LIBRARY'!$A$17:$B$35,2,FALSE),"UNKNOWN PACK"))</f>
        <v/>
      </c>
      <c r="G153" s="131" t="n"/>
      <c r="H153" s="131" t="n"/>
      <c r="I153" s="131" t="n"/>
      <c r="J153" s="136">
        <f>IF(B153="","",IF('02_SYSTEM_PROFILE'!B44="Operations-Connected",IF(COUNTIFS('07_EVIDENCE_VAULT'!$A:$A,B153,'07_EVIDENCE_VAULT'!$K:$K,"Current",'07_EVIDENCE_VAULT'!$T:$T,"Imported*",'07_EVIDENCE_VAULT'!$U:$U,"Reconciled")-COUNTIFS('07_EVIDENCE_VAULT'!$A:$A,B153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unreconciled"),IF(COUNTIFS('07_EVIDENCE_VAULT'!$A:$A,B153,'07_EVIDENCE_VAULT'!$K:$K,"Current")-COUNTIFS('07_EVIDENCE_VAULT'!$A:$A,B153,'07_EVIDENCE_VAULT'!$K:$K,"Current",'07_EVIDENCE_VAULT'!$I:$I,"&lt;"&amp;TODAY(),'07_EVIDENCE_VAULT'!$I:$I,"&lt;&gt;")&gt;0,"Current evidence","Missing / stale / unknown")))</f>
        <v/>
      </c>
      <c r="K153" s="136">
        <f>IF(B153="","",IF(D153="UNKNOWN OBJECT","BLOCK — unknown object",IF(D153="","BLOCK — object not configured",IF(F153="UNKNOWN PACK","BLOCK — unknown pack",IF(IFERROR(VLOOKUP(E153,'01_MANIFEST_LIBRARY'!$A$17:$D$35,4,FALSE),"")&lt;&gt;"Active","BLOCK — pack not active","VALID OBJECT/PACK")))))</f>
        <v/>
      </c>
      <c r="L153" s="136">
        <f>IF(B153="","",IF(G153="","BLOCK — Control / Claim ID required",IF(COUNTIFS('06_CONTROL_PACK_REGISTER'!$B$26:$B$225,C153,'06_CONTROL_PACK_REGISTER'!$C$26:$C$225,E153,'06_CONTROL_PACK_REGISTER'!$D$26:$D$225,G153)&gt;0,"VALID CONTROL/CLAIM","BLOCK — control/claim not registered for object + pack")))</f>
        <v/>
      </c>
      <c r="M153" s="131" t="n"/>
      <c r="N153" s="136">
        <f>IF(B153="","",IF(LEFT(J153,7)&lt;&gt;"Current","BLOCK — evidence currency",IF(K153&lt;&gt;"VALID OBJECT/PACK","BLOCK — object/pack mapping",IF(L153&lt;&gt;"VALID CONTROL/CLAIM","BLOCK — control/claim mapping",IF(M153="Confirmed supports requirement","REVIEWED SUPPORT",IF(M153="Rejected","REJECTED SUPPORT",IF(M153="Needs clarification","UNRESOLVED SUPPORT","UNREVIEWED SUPPORT")))))))</f>
        <v/>
      </c>
      <c r="O153" s="131" t="n"/>
      <c r="P153" s="131" t="n"/>
      <c r="Q153" s="131" t="n"/>
      <c r="R153" s="131" t="n"/>
      <c r="S153" s="136">
        <f>IF(OR(C153="",E153="",G153=""),"",C153&amp;"|"&amp;E153&amp;"|"&amp;G153)</f>
        <v/>
      </c>
    </row>
    <row r="154">
      <c r="A154" s="54" t="inlineStr">
        <is>
          <t>EVL-00150</t>
        </is>
      </c>
      <c r="B154" s="131" t="n"/>
      <c r="C154" s="131" t="n"/>
      <c r="D154" s="54">
        <f>IF(C154="","",IFERROR(VLOOKUP(C154,'04_SCOPE_CLASSIFICATION'!$A$5:$B$35,2,FALSE),"UNKNOWN OBJECT"))</f>
        <v/>
      </c>
      <c r="E154" s="131" t="n"/>
      <c r="F154" s="54">
        <f>IF(E154="","",IFERROR(VLOOKUP(E154,'01_MANIFEST_LIBRARY'!$A$17:$B$35,2,FALSE),"UNKNOWN PACK"))</f>
        <v/>
      </c>
      <c r="G154" s="131" t="n"/>
      <c r="H154" s="131" t="n"/>
      <c r="I154" s="131" t="n"/>
      <c r="J154" s="136">
        <f>IF(B154="","",IF('02_SYSTEM_PROFILE'!B44="Operations-Connected",IF(COUNTIFS('07_EVIDENCE_VAULT'!$A:$A,B154,'07_EVIDENCE_VAULT'!$K:$K,"Current",'07_EVIDENCE_VAULT'!$T:$T,"Imported*",'07_EVIDENCE_VAULT'!$U:$U,"Reconciled")-COUNTIFS('07_EVIDENCE_VAULT'!$A:$A,B154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unreconciled"),IF(COUNTIFS('07_EVIDENCE_VAULT'!$A:$A,B154,'07_EVIDENCE_VAULT'!$K:$K,"Current")-COUNTIFS('07_EVIDENCE_VAULT'!$A:$A,B154,'07_EVIDENCE_VAULT'!$K:$K,"Current",'07_EVIDENCE_VAULT'!$I:$I,"&lt;"&amp;TODAY(),'07_EVIDENCE_VAULT'!$I:$I,"&lt;&gt;")&gt;0,"Current evidence","Missing / stale / unknown")))</f>
        <v/>
      </c>
      <c r="K154" s="136">
        <f>IF(B154="","",IF(D154="UNKNOWN OBJECT","BLOCK — unknown object",IF(D154="","BLOCK — object not configured",IF(F154="UNKNOWN PACK","BLOCK — unknown pack",IF(IFERROR(VLOOKUP(E154,'01_MANIFEST_LIBRARY'!$A$17:$D$35,4,FALSE),"")&lt;&gt;"Active","BLOCK — pack not active","VALID OBJECT/PACK")))))</f>
        <v/>
      </c>
      <c r="L154" s="136">
        <f>IF(B154="","",IF(G154="","BLOCK — Control / Claim ID required",IF(COUNTIFS('06_CONTROL_PACK_REGISTER'!$B$26:$B$225,C154,'06_CONTROL_PACK_REGISTER'!$C$26:$C$225,E154,'06_CONTROL_PACK_REGISTER'!$D$26:$D$225,G154)&gt;0,"VALID CONTROL/CLAIM","BLOCK — control/claim not registered for object + pack")))</f>
        <v/>
      </c>
      <c r="M154" s="131" t="n"/>
      <c r="N154" s="136">
        <f>IF(B154="","",IF(LEFT(J154,7)&lt;&gt;"Current","BLOCK — evidence currency",IF(K154&lt;&gt;"VALID OBJECT/PACK","BLOCK — object/pack mapping",IF(L154&lt;&gt;"VALID CONTROL/CLAIM","BLOCK — control/claim mapping",IF(M154="Confirmed supports requirement","REVIEWED SUPPORT",IF(M154="Rejected","REJECTED SUPPORT",IF(M154="Needs clarification","UNRESOLVED SUPPORT","UNREVIEWED SUPPORT")))))))</f>
        <v/>
      </c>
      <c r="O154" s="131" t="n"/>
      <c r="P154" s="131" t="n"/>
      <c r="Q154" s="131" t="n"/>
      <c r="R154" s="131" t="n"/>
      <c r="S154" s="136">
        <f>IF(OR(C154="",E154="",G154=""),"",C154&amp;"|"&amp;E154&amp;"|"&amp;G154)</f>
        <v/>
      </c>
    </row>
    <row r="155">
      <c r="A155" s="54" t="inlineStr">
        <is>
          <t>EVL-00151</t>
        </is>
      </c>
      <c r="B155" s="131" t="n"/>
      <c r="C155" s="131" t="n"/>
      <c r="D155" s="54">
        <f>IF(C155="","",IFERROR(VLOOKUP(C155,'04_SCOPE_CLASSIFICATION'!$A$5:$B$35,2,FALSE),"UNKNOWN OBJECT"))</f>
        <v/>
      </c>
      <c r="E155" s="131" t="n"/>
      <c r="F155" s="54">
        <f>IF(E155="","",IFERROR(VLOOKUP(E155,'01_MANIFEST_LIBRARY'!$A$17:$B$35,2,FALSE),"UNKNOWN PACK"))</f>
        <v/>
      </c>
      <c r="G155" s="131" t="n"/>
      <c r="H155" s="131" t="n"/>
      <c r="I155" s="131" t="n"/>
      <c r="J155" s="136">
        <f>IF(B155="","",IF('02_SYSTEM_PROFILE'!B44="Operations-Connected",IF(COUNTIFS('07_EVIDENCE_VAULT'!$A:$A,B155,'07_EVIDENCE_VAULT'!$K:$K,"Current",'07_EVIDENCE_VAULT'!$T:$T,"Imported*",'07_EVIDENCE_VAULT'!$U:$U,"Reconciled")-COUNTIFS('07_EVIDENCE_VAULT'!$A:$A,B155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unreconciled"),IF(COUNTIFS('07_EVIDENCE_VAULT'!$A:$A,B155,'07_EVIDENCE_VAULT'!$K:$K,"Current")-COUNTIFS('07_EVIDENCE_VAULT'!$A:$A,B155,'07_EVIDENCE_VAULT'!$K:$K,"Current",'07_EVIDENCE_VAULT'!$I:$I,"&lt;"&amp;TODAY(),'07_EVIDENCE_VAULT'!$I:$I,"&lt;&gt;")&gt;0,"Current evidence","Missing / stale / unknown")))</f>
        <v/>
      </c>
      <c r="K155" s="136">
        <f>IF(B155="","",IF(D155="UNKNOWN OBJECT","BLOCK — unknown object",IF(D155="","BLOCK — object not configured",IF(F155="UNKNOWN PACK","BLOCK — unknown pack",IF(IFERROR(VLOOKUP(E155,'01_MANIFEST_LIBRARY'!$A$17:$D$35,4,FALSE),"")&lt;&gt;"Active","BLOCK — pack not active","VALID OBJECT/PACK")))))</f>
        <v/>
      </c>
      <c r="L155" s="136">
        <f>IF(B155="","",IF(G155="","BLOCK — Control / Claim ID required",IF(COUNTIFS('06_CONTROL_PACK_REGISTER'!$B$26:$B$225,C155,'06_CONTROL_PACK_REGISTER'!$C$26:$C$225,E155,'06_CONTROL_PACK_REGISTER'!$D$26:$D$225,G155)&gt;0,"VALID CONTROL/CLAIM","BLOCK — control/claim not registered for object + pack")))</f>
        <v/>
      </c>
      <c r="M155" s="131" t="n"/>
      <c r="N155" s="136">
        <f>IF(B155="","",IF(LEFT(J155,7)&lt;&gt;"Current","BLOCK — evidence currency",IF(K155&lt;&gt;"VALID OBJECT/PACK","BLOCK — object/pack mapping",IF(L155&lt;&gt;"VALID CONTROL/CLAIM","BLOCK — control/claim mapping",IF(M155="Confirmed supports requirement","REVIEWED SUPPORT",IF(M155="Rejected","REJECTED SUPPORT",IF(M155="Needs clarification","UNRESOLVED SUPPORT","UNREVIEWED SUPPORT")))))))</f>
        <v/>
      </c>
      <c r="O155" s="131" t="n"/>
      <c r="P155" s="131" t="n"/>
      <c r="Q155" s="131" t="n"/>
      <c r="R155" s="131" t="n"/>
      <c r="S155" s="136">
        <f>IF(OR(C155="",E155="",G155=""),"",C155&amp;"|"&amp;E155&amp;"|"&amp;G155)</f>
        <v/>
      </c>
    </row>
    <row r="156">
      <c r="A156" s="54" t="inlineStr">
        <is>
          <t>EVL-00152</t>
        </is>
      </c>
      <c r="B156" s="131" t="n"/>
      <c r="C156" s="131" t="n"/>
      <c r="D156" s="54">
        <f>IF(C156="","",IFERROR(VLOOKUP(C156,'04_SCOPE_CLASSIFICATION'!$A$5:$B$35,2,FALSE),"UNKNOWN OBJECT"))</f>
        <v/>
      </c>
      <c r="E156" s="131" t="n"/>
      <c r="F156" s="54">
        <f>IF(E156="","",IFERROR(VLOOKUP(E156,'01_MANIFEST_LIBRARY'!$A$17:$B$35,2,FALSE),"UNKNOWN PACK"))</f>
        <v/>
      </c>
      <c r="G156" s="131" t="n"/>
      <c r="H156" s="131" t="n"/>
      <c r="I156" s="131" t="n"/>
      <c r="J156" s="136">
        <f>IF(B156="","",IF('02_SYSTEM_PROFILE'!B44="Operations-Connected",IF(COUNTIFS('07_EVIDENCE_VAULT'!$A:$A,B156,'07_EVIDENCE_VAULT'!$K:$K,"Current",'07_EVIDENCE_VAULT'!$T:$T,"Imported*",'07_EVIDENCE_VAULT'!$U:$U,"Reconciled")-COUNTIFS('07_EVIDENCE_VAULT'!$A:$A,B156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unreconciled"),IF(COUNTIFS('07_EVIDENCE_VAULT'!$A:$A,B156,'07_EVIDENCE_VAULT'!$K:$K,"Current")-COUNTIFS('07_EVIDENCE_VAULT'!$A:$A,B156,'07_EVIDENCE_VAULT'!$K:$K,"Current",'07_EVIDENCE_VAULT'!$I:$I,"&lt;"&amp;TODAY(),'07_EVIDENCE_VAULT'!$I:$I,"&lt;&gt;")&gt;0,"Current evidence","Missing / stale / unknown")))</f>
        <v/>
      </c>
      <c r="K156" s="136">
        <f>IF(B156="","",IF(D156="UNKNOWN OBJECT","BLOCK — unknown object",IF(D156="","BLOCK — object not configured",IF(F156="UNKNOWN PACK","BLOCK — unknown pack",IF(IFERROR(VLOOKUP(E156,'01_MANIFEST_LIBRARY'!$A$17:$D$35,4,FALSE),"")&lt;&gt;"Active","BLOCK — pack not active","VALID OBJECT/PACK")))))</f>
        <v/>
      </c>
      <c r="L156" s="136">
        <f>IF(B156="","",IF(G156="","BLOCK — Control / Claim ID required",IF(COUNTIFS('06_CONTROL_PACK_REGISTER'!$B$26:$B$225,C156,'06_CONTROL_PACK_REGISTER'!$C$26:$C$225,E156,'06_CONTROL_PACK_REGISTER'!$D$26:$D$225,G156)&gt;0,"VALID CONTROL/CLAIM","BLOCK — control/claim not registered for object + pack")))</f>
        <v/>
      </c>
      <c r="M156" s="131" t="n"/>
      <c r="N156" s="136">
        <f>IF(B156="","",IF(LEFT(J156,7)&lt;&gt;"Current","BLOCK — evidence currency",IF(K156&lt;&gt;"VALID OBJECT/PACK","BLOCK — object/pack mapping",IF(L156&lt;&gt;"VALID CONTROL/CLAIM","BLOCK — control/claim mapping",IF(M156="Confirmed supports requirement","REVIEWED SUPPORT",IF(M156="Rejected","REJECTED SUPPORT",IF(M156="Needs clarification","UNRESOLVED SUPPORT","UNREVIEWED SUPPORT")))))))</f>
        <v/>
      </c>
      <c r="O156" s="131" t="n"/>
      <c r="P156" s="131" t="n"/>
      <c r="Q156" s="131" t="n"/>
      <c r="R156" s="131" t="n"/>
      <c r="S156" s="136">
        <f>IF(OR(C156="",E156="",G156=""),"",C156&amp;"|"&amp;E156&amp;"|"&amp;G156)</f>
        <v/>
      </c>
    </row>
    <row r="157">
      <c r="A157" s="54" t="inlineStr">
        <is>
          <t>EVL-00153</t>
        </is>
      </c>
      <c r="B157" s="131" t="n"/>
      <c r="C157" s="131" t="n"/>
      <c r="D157" s="54">
        <f>IF(C157="","",IFERROR(VLOOKUP(C157,'04_SCOPE_CLASSIFICATION'!$A$5:$B$35,2,FALSE),"UNKNOWN OBJECT"))</f>
        <v/>
      </c>
      <c r="E157" s="131" t="n"/>
      <c r="F157" s="54">
        <f>IF(E157="","",IFERROR(VLOOKUP(E157,'01_MANIFEST_LIBRARY'!$A$17:$B$35,2,FALSE),"UNKNOWN PACK"))</f>
        <v/>
      </c>
      <c r="G157" s="131" t="n"/>
      <c r="H157" s="131" t="n"/>
      <c r="I157" s="131" t="n"/>
      <c r="J157" s="136">
        <f>IF(B157="","",IF('02_SYSTEM_PROFILE'!B44="Operations-Connected",IF(COUNTIFS('07_EVIDENCE_VAULT'!$A:$A,B157,'07_EVIDENCE_VAULT'!$K:$K,"Current",'07_EVIDENCE_VAULT'!$T:$T,"Imported*",'07_EVIDENCE_VAULT'!$U:$U,"Reconciled")-COUNTIFS('07_EVIDENCE_VAULT'!$A:$A,B157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unreconciled"),IF(COUNTIFS('07_EVIDENCE_VAULT'!$A:$A,B157,'07_EVIDENCE_VAULT'!$K:$K,"Current")-COUNTIFS('07_EVIDENCE_VAULT'!$A:$A,B157,'07_EVIDENCE_VAULT'!$K:$K,"Current",'07_EVIDENCE_VAULT'!$I:$I,"&lt;"&amp;TODAY(),'07_EVIDENCE_VAULT'!$I:$I,"&lt;&gt;")&gt;0,"Current evidence","Missing / stale / unknown")))</f>
        <v/>
      </c>
      <c r="K157" s="136">
        <f>IF(B157="","",IF(D157="UNKNOWN OBJECT","BLOCK — unknown object",IF(D157="","BLOCK — object not configured",IF(F157="UNKNOWN PACK","BLOCK — unknown pack",IF(IFERROR(VLOOKUP(E157,'01_MANIFEST_LIBRARY'!$A$17:$D$35,4,FALSE),"")&lt;&gt;"Active","BLOCK — pack not active","VALID OBJECT/PACK")))))</f>
        <v/>
      </c>
      <c r="L157" s="136">
        <f>IF(B157="","",IF(G157="","BLOCK — Control / Claim ID required",IF(COUNTIFS('06_CONTROL_PACK_REGISTER'!$B$26:$B$225,C157,'06_CONTROL_PACK_REGISTER'!$C$26:$C$225,E157,'06_CONTROL_PACK_REGISTER'!$D$26:$D$225,G157)&gt;0,"VALID CONTROL/CLAIM","BLOCK — control/claim not registered for object + pack")))</f>
        <v/>
      </c>
      <c r="M157" s="131" t="n"/>
      <c r="N157" s="136">
        <f>IF(B157="","",IF(LEFT(J157,7)&lt;&gt;"Current","BLOCK — evidence currency",IF(K157&lt;&gt;"VALID OBJECT/PACK","BLOCK — object/pack mapping",IF(L157&lt;&gt;"VALID CONTROL/CLAIM","BLOCK — control/claim mapping",IF(M157="Confirmed supports requirement","REVIEWED SUPPORT",IF(M157="Rejected","REJECTED SUPPORT",IF(M157="Needs clarification","UNRESOLVED SUPPORT","UNREVIEWED SUPPORT")))))))</f>
        <v/>
      </c>
      <c r="O157" s="131" t="n"/>
      <c r="P157" s="131" t="n"/>
      <c r="Q157" s="131" t="n"/>
      <c r="R157" s="131" t="n"/>
      <c r="S157" s="136">
        <f>IF(OR(C157="",E157="",G157=""),"",C157&amp;"|"&amp;E157&amp;"|"&amp;G157)</f>
        <v/>
      </c>
    </row>
    <row r="158">
      <c r="A158" s="54" t="inlineStr">
        <is>
          <t>EVL-00154</t>
        </is>
      </c>
      <c r="B158" s="131" t="n"/>
      <c r="C158" s="131" t="n"/>
      <c r="D158" s="54">
        <f>IF(C158="","",IFERROR(VLOOKUP(C158,'04_SCOPE_CLASSIFICATION'!$A$5:$B$35,2,FALSE),"UNKNOWN OBJECT"))</f>
        <v/>
      </c>
      <c r="E158" s="131" t="n"/>
      <c r="F158" s="54">
        <f>IF(E158="","",IFERROR(VLOOKUP(E158,'01_MANIFEST_LIBRARY'!$A$17:$B$35,2,FALSE),"UNKNOWN PACK"))</f>
        <v/>
      </c>
      <c r="G158" s="131" t="n"/>
      <c r="H158" s="131" t="n"/>
      <c r="I158" s="131" t="n"/>
      <c r="J158" s="136">
        <f>IF(B158="","",IF('02_SYSTEM_PROFILE'!B44="Operations-Connected",IF(COUNTIFS('07_EVIDENCE_VAULT'!$A:$A,B158,'07_EVIDENCE_VAULT'!$K:$K,"Current",'07_EVIDENCE_VAULT'!$T:$T,"Imported*",'07_EVIDENCE_VAULT'!$U:$U,"Reconciled")-COUNTIFS('07_EVIDENCE_VAULT'!$A:$A,B158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unreconciled"),IF(COUNTIFS('07_EVIDENCE_VAULT'!$A:$A,B158,'07_EVIDENCE_VAULT'!$K:$K,"Current")-COUNTIFS('07_EVIDENCE_VAULT'!$A:$A,B158,'07_EVIDENCE_VAULT'!$K:$K,"Current",'07_EVIDENCE_VAULT'!$I:$I,"&lt;"&amp;TODAY(),'07_EVIDENCE_VAULT'!$I:$I,"&lt;&gt;")&gt;0,"Current evidence","Missing / stale / unknown")))</f>
        <v/>
      </c>
      <c r="K158" s="136">
        <f>IF(B158="","",IF(D158="UNKNOWN OBJECT","BLOCK — unknown object",IF(D158="","BLOCK — object not configured",IF(F158="UNKNOWN PACK","BLOCK — unknown pack",IF(IFERROR(VLOOKUP(E158,'01_MANIFEST_LIBRARY'!$A$17:$D$35,4,FALSE),"")&lt;&gt;"Active","BLOCK — pack not active","VALID OBJECT/PACK")))))</f>
        <v/>
      </c>
      <c r="L158" s="136">
        <f>IF(B158="","",IF(G158="","BLOCK — Control / Claim ID required",IF(COUNTIFS('06_CONTROL_PACK_REGISTER'!$B$26:$B$225,C158,'06_CONTROL_PACK_REGISTER'!$C$26:$C$225,E158,'06_CONTROL_PACK_REGISTER'!$D$26:$D$225,G158)&gt;0,"VALID CONTROL/CLAIM","BLOCK — control/claim not registered for object + pack")))</f>
        <v/>
      </c>
      <c r="M158" s="131" t="n"/>
      <c r="N158" s="136">
        <f>IF(B158="","",IF(LEFT(J158,7)&lt;&gt;"Current","BLOCK — evidence currency",IF(K158&lt;&gt;"VALID OBJECT/PACK","BLOCK — object/pack mapping",IF(L158&lt;&gt;"VALID CONTROL/CLAIM","BLOCK — control/claim mapping",IF(M158="Confirmed supports requirement","REVIEWED SUPPORT",IF(M158="Rejected","REJECTED SUPPORT",IF(M158="Needs clarification","UNRESOLVED SUPPORT","UNREVIEWED SUPPORT")))))))</f>
        <v/>
      </c>
      <c r="O158" s="131" t="n"/>
      <c r="P158" s="131" t="n"/>
      <c r="Q158" s="131" t="n"/>
      <c r="R158" s="131" t="n"/>
      <c r="S158" s="136">
        <f>IF(OR(C158="",E158="",G158=""),"",C158&amp;"|"&amp;E158&amp;"|"&amp;G158)</f>
        <v/>
      </c>
    </row>
    <row r="159">
      <c r="A159" s="54" t="inlineStr">
        <is>
          <t>EVL-00155</t>
        </is>
      </c>
      <c r="B159" s="131" t="n"/>
      <c r="C159" s="131" t="n"/>
      <c r="D159" s="54">
        <f>IF(C159="","",IFERROR(VLOOKUP(C159,'04_SCOPE_CLASSIFICATION'!$A$5:$B$35,2,FALSE),"UNKNOWN OBJECT"))</f>
        <v/>
      </c>
      <c r="E159" s="131" t="n"/>
      <c r="F159" s="54">
        <f>IF(E159="","",IFERROR(VLOOKUP(E159,'01_MANIFEST_LIBRARY'!$A$17:$B$35,2,FALSE),"UNKNOWN PACK"))</f>
        <v/>
      </c>
      <c r="G159" s="131" t="n"/>
      <c r="H159" s="131" t="n"/>
      <c r="I159" s="131" t="n"/>
      <c r="J159" s="136">
        <f>IF(B159="","",IF('02_SYSTEM_PROFILE'!B44="Operations-Connected",IF(COUNTIFS('07_EVIDENCE_VAULT'!$A:$A,B159,'07_EVIDENCE_VAULT'!$K:$K,"Current",'07_EVIDENCE_VAULT'!$T:$T,"Imported*",'07_EVIDENCE_VAULT'!$U:$U,"Reconciled")-COUNTIFS('07_EVIDENCE_VAULT'!$A:$A,B159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unreconciled"),IF(COUNTIFS('07_EVIDENCE_VAULT'!$A:$A,B159,'07_EVIDENCE_VAULT'!$K:$K,"Current")-COUNTIFS('07_EVIDENCE_VAULT'!$A:$A,B159,'07_EVIDENCE_VAULT'!$K:$K,"Current",'07_EVIDENCE_VAULT'!$I:$I,"&lt;"&amp;TODAY(),'07_EVIDENCE_VAULT'!$I:$I,"&lt;&gt;")&gt;0,"Current evidence","Missing / stale / unknown")))</f>
        <v/>
      </c>
      <c r="K159" s="136">
        <f>IF(B159="","",IF(D159="UNKNOWN OBJECT","BLOCK — unknown object",IF(D159="","BLOCK — object not configured",IF(F159="UNKNOWN PACK","BLOCK — unknown pack",IF(IFERROR(VLOOKUP(E159,'01_MANIFEST_LIBRARY'!$A$17:$D$35,4,FALSE),"")&lt;&gt;"Active","BLOCK — pack not active","VALID OBJECT/PACK")))))</f>
        <v/>
      </c>
      <c r="L159" s="136">
        <f>IF(B159="","",IF(G159="","BLOCK — Control / Claim ID required",IF(COUNTIFS('06_CONTROL_PACK_REGISTER'!$B$26:$B$225,C159,'06_CONTROL_PACK_REGISTER'!$C$26:$C$225,E159,'06_CONTROL_PACK_REGISTER'!$D$26:$D$225,G159)&gt;0,"VALID CONTROL/CLAIM","BLOCK — control/claim not registered for object + pack")))</f>
        <v/>
      </c>
      <c r="M159" s="131" t="n"/>
      <c r="N159" s="136">
        <f>IF(B159="","",IF(LEFT(J159,7)&lt;&gt;"Current","BLOCK — evidence currency",IF(K159&lt;&gt;"VALID OBJECT/PACK","BLOCK — object/pack mapping",IF(L159&lt;&gt;"VALID CONTROL/CLAIM","BLOCK — control/claim mapping",IF(M159="Confirmed supports requirement","REVIEWED SUPPORT",IF(M159="Rejected","REJECTED SUPPORT",IF(M159="Needs clarification","UNRESOLVED SUPPORT","UNREVIEWED SUPPORT")))))))</f>
        <v/>
      </c>
      <c r="O159" s="131" t="n"/>
      <c r="P159" s="131" t="n"/>
      <c r="Q159" s="131" t="n"/>
      <c r="R159" s="131" t="n"/>
      <c r="S159" s="136">
        <f>IF(OR(C159="",E159="",G159=""),"",C159&amp;"|"&amp;E159&amp;"|"&amp;G159)</f>
        <v/>
      </c>
    </row>
    <row r="160">
      <c r="A160" s="54" t="inlineStr">
        <is>
          <t>EVL-00156</t>
        </is>
      </c>
      <c r="B160" s="131" t="n"/>
      <c r="C160" s="131" t="n"/>
      <c r="D160" s="54">
        <f>IF(C160="","",IFERROR(VLOOKUP(C160,'04_SCOPE_CLASSIFICATION'!$A$5:$B$35,2,FALSE),"UNKNOWN OBJECT"))</f>
        <v/>
      </c>
      <c r="E160" s="131" t="n"/>
      <c r="F160" s="54">
        <f>IF(E160="","",IFERROR(VLOOKUP(E160,'01_MANIFEST_LIBRARY'!$A$17:$B$35,2,FALSE),"UNKNOWN PACK"))</f>
        <v/>
      </c>
      <c r="G160" s="131" t="n"/>
      <c r="H160" s="131" t="n"/>
      <c r="I160" s="131" t="n"/>
      <c r="J160" s="136">
        <f>IF(B160="","",IF('02_SYSTEM_PROFILE'!B44="Operations-Connected",IF(COUNTIFS('07_EVIDENCE_VAULT'!$A:$A,B160,'07_EVIDENCE_VAULT'!$K:$K,"Current",'07_EVIDENCE_VAULT'!$T:$T,"Imported*",'07_EVIDENCE_VAULT'!$U:$U,"Reconciled")-COUNTIFS('07_EVIDENCE_VAULT'!$A:$A,B160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unreconciled"),IF(COUNTIFS('07_EVIDENCE_VAULT'!$A:$A,B160,'07_EVIDENCE_VAULT'!$K:$K,"Current")-COUNTIFS('07_EVIDENCE_VAULT'!$A:$A,B160,'07_EVIDENCE_VAULT'!$K:$K,"Current",'07_EVIDENCE_VAULT'!$I:$I,"&lt;"&amp;TODAY(),'07_EVIDENCE_VAULT'!$I:$I,"&lt;&gt;")&gt;0,"Current evidence","Missing / stale / unknown")))</f>
        <v/>
      </c>
      <c r="K160" s="136">
        <f>IF(B160="","",IF(D160="UNKNOWN OBJECT","BLOCK — unknown object",IF(D160="","BLOCK — object not configured",IF(F160="UNKNOWN PACK","BLOCK — unknown pack",IF(IFERROR(VLOOKUP(E160,'01_MANIFEST_LIBRARY'!$A$17:$D$35,4,FALSE),"")&lt;&gt;"Active","BLOCK — pack not active","VALID OBJECT/PACK")))))</f>
        <v/>
      </c>
      <c r="L160" s="136">
        <f>IF(B160="","",IF(G160="","BLOCK — Control / Claim ID required",IF(COUNTIFS('06_CONTROL_PACK_REGISTER'!$B$26:$B$225,C160,'06_CONTROL_PACK_REGISTER'!$C$26:$C$225,E160,'06_CONTROL_PACK_REGISTER'!$D$26:$D$225,G160)&gt;0,"VALID CONTROL/CLAIM","BLOCK — control/claim not registered for object + pack")))</f>
        <v/>
      </c>
      <c r="M160" s="131" t="n"/>
      <c r="N160" s="136">
        <f>IF(B160="","",IF(LEFT(J160,7)&lt;&gt;"Current","BLOCK — evidence currency",IF(K160&lt;&gt;"VALID OBJECT/PACK","BLOCK — object/pack mapping",IF(L160&lt;&gt;"VALID CONTROL/CLAIM","BLOCK — control/claim mapping",IF(M160="Confirmed supports requirement","REVIEWED SUPPORT",IF(M160="Rejected","REJECTED SUPPORT",IF(M160="Needs clarification","UNRESOLVED SUPPORT","UNREVIEWED SUPPORT")))))))</f>
        <v/>
      </c>
      <c r="O160" s="131" t="n"/>
      <c r="P160" s="131" t="n"/>
      <c r="Q160" s="131" t="n"/>
      <c r="R160" s="131" t="n"/>
      <c r="S160" s="136">
        <f>IF(OR(C160="",E160="",G160=""),"",C160&amp;"|"&amp;E160&amp;"|"&amp;G160)</f>
        <v/>
      </c>
    </row>
    <row r="161">
      <c r="A161" s="54" t="inlineStr">
        <is>
          <t>EVL-00157</t>
        </is>
      </c>
      <c r="B161" s="131" t="n"/>
      <c r="C161" s="131" t="n"/>
      <c r="D161" s="54">
        <f>IF(C161="","",IFERROR(VLOOKUP(C161,'04_SCOPE_CLASSIFICATION'!$A$5:$B$35,2,FALSE),"UNKNOWN OBJECT"))</f>
        <v/>
      </c>
      <c r="E161" s="131" t="n"/>
      <c r="F161" s="54">
        <f>IF(E161="","",IFERROR(VLOOKUP(E161,'01_MANIFEST_LIBRARY'!$A$17:$B$35,2,FALSE),"UNKNOWN PACK"))</f>
        <v/>
      </c>
      <c r="G161" s="131" t="n"/>
      <c r="H161" s="131" t="n"/>
      <c r="I161" s="131" t="n"/>
      <c r="J161" s="136">
        <f>IF(B161="","",IF('02_SYSTEM_PROFILE'!B44="Operations-Connected",IF(COUNTIFS('07_EVIDENCE_VAULT'!$A:$A,B161,'07_EVIDENCE_VAULT'!$K:$K,"Current",'07_EVIDENCE_VAULT'!$T:$T,"Imported*",'07_EVIDENCE_VAULT'!$U:$U,"Reconciled")-COUNTIFS('07_EVIDENCE_VAULT'!$A:$A,B161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unreconciled"),IF(COUNTIFS('07_EVIDENCE_VAULT'!$A:$A,B161,'07_EVIDENCE_VAULT'!$K:$K,"Current")-COUNTIFS('07_EVIDENCE_VAULT'!$A:$A,B161,'07_EVIDENCE_VAULT'!$K:$K,"Current",'07_EVIDENCE_VAULT'!$I:$I,"&lt;"&amp;TODAY(),'07_EVIDENCE_VAULT'!$I:$I,"&lt;&gt;")&gt;0,"Current evidence","Missing / stale / unknown")))</f>
        <v/>
      </c>
      <c r="K161" s="136">
        <f>IF(B161="","",IF(D161="UNKNOWN OBJECT","BLOCK — unknown object",IF(D161="","BLOCK — object not configured",IF(F161="UNKNOWN PACK","BLOCK — unknown pack",IF(IFERROR(VLOOKUP(E161,'01_MANIFEST_LIBRARY'!$A$17:$D$35,4,FALSE),"")&lt;&gt;"Active","BLOCK — pack not active","VALID OBJECT/PACK")))))</f>
        <v/>
      </c>
      <c r="L161" s="136">
        <f>IF(B161="","",IF(G161="","BLOCK — Control / Claim ID required",IF(COUNTIFS('06_CONTROL_PACK_REGISTER'!$B$26:$B$225,C161,'06_CONTROL_PACK_REGISTER'!$C$26:$C$225,E161,'06_CONTROL_PACK_REGISTER'!$D$26:$D$225,G161)&gt;0,"VALID CONTROL/CLAIM","BLOCK — control/claim not registered for object + pack")))</f>
        <v/>
      </c>
      <c r="M161" s="131" t="n"/>
      <c r="N161" s="136">
        <f>IF(B161="","",IF(LEFT(J161,7)&lt;&gt;"Current","BLOCK — evidence currency",IF(K161&lt;&gt;"VALID OBJECT/PACK","BLOCK — object/pack mapping",IF(L161&lt;&gt;"VALID CONTROL/CLAIM","BLOCK — control/claim mapping",IF(M161="Confirmed supports requirement","REVIEWED SUPPORT",IF(M161="Rejected","REJECTED SUPPORT",IF(M161="Needs clarification","UNRESOLVED SUPPORT","UNREVIEWED SUPPORT")))))))</f>
        <v/>
      </c>
      <c r="O161" s="131" t="n"/>
      <c r="P161" s="131" t="n"/>
      <c r="Q161" s="131" t="n"/>
      <c r="R161" s="131" t="n"/>
      <c r="S161" s="136">
        <f>IF(OR(C161="",E161="",G161=""),"",C161&amp;"|"&amp;E161&amp;"|"&amp;G161)</f>
        <v/>
      </c>
    </row>
    <row r="162">
      <c r="A162" s="54" t="inlineStr">
        <is>
          <t>EVL-00158</t>
        </is>
      </c>
      <c r="B162" s="131" t="n"/>
      <c r="C162" s="131" t="n"/>
      <c r="D162" s="54">
        <f>IF(C162="","",IFERROR(VLOOKUP(C162,'04_SCOPE_CLASSIFICATION'!$A$5:$B$35,2,FALSE),"UNKNOWN OBJECT"))</f>
        <v/>
      </c>
      <c r="E162" s="131" t="n"/>
      <c r="F162" s="54">
        <f>IF(E162="","",IFERROR(VLOOKUP(E162,'01_MANIFEST_LIBRARY'!$A$17:$B$35,2,FALSE),"UNKNOWN PACK"))</f>
        <v/>
      </c>
      <c r="G162" s="131" t="n"/>
      <c r="H162" s="131" t="n"/>
      <c r="I162" s="131" t="n"/>
      <c r="J162" s="136">
        <f>IF(B162="","",IF('02_SYSTEM_PROFILE'!B44="Operations-Connected",IF(COUNTIFS('07_EVIDENCE_VAULT'!$A:$A,B162,'07_EVIDENCE_VAULT'!$K:$K,"Current",'07_EVIDENCE_VAULT'!$T:$T,"Imported*",'07_EVIDENCE_VAULT'!$U:$U,"Reconciled")-COUNTIFS('07_EVIDENCE_VAULT'!$A:$A,B162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unreconciled"),IF(COUNTIFS('07_EVIDENCE_VAULT'!$A:$A,B162,'07_EVIDENCE_VAULT'!$K:$K,"Current")-COUNTIFS('07_EVIDENCE_VAULT'!$A:$A,B162,'07_EVIDENCE_VAULT'!$K:$K,"Current",'07_EVIDENCE_VAULT'!$I:$I,"&lt;"&amp;TODAY(),'07_EVIDENCE_VAULT'!$I:$I,"&lt;&gt;")&gt;0,"Current evidence","Missing / stale / unknown")))</f>
        <v/>
      </c>
      <c r="K162" s="136">
        <f>IF(B162="","",IF(D162="UNKNOWN OBJECT","BLOCK — unknown object",IF(D162="","BLOCK — object not configured",IF(F162="UNKNOWN PACK","BLOCK — unknown pack",IF(IFERROR(VLOOKUP(E162,'01_MANIFEST_LIBRARY'!$A$17:$D$35,4,FALSE),"")&lt;&gt;"Active","BLOCK — pack not active","VALID OBJECT/PACK")))))</f>
        <v/>
      </c>
      <c r="L162" s="136">
        <f>IF(B162="","",IF(G162="","BLOCK — Control / Claim ID required",IF(COUNTIFS('06_CONTROL_PACK_REGISTER'!$B$26:$B$225,C162,'06_CONTROL_PACK_REGISTER'!$C$26:$C$225,E162,'06_CONTROL_PACK_REGISTER'!$D$26:$D$225,G162)&gt;0,"VALID CONTROL/CLAIM","BLOCK — control/claim not registered for object + pack")))</f>
        <v/>
      </c>
      <c r="M162" s="131" t="n"/>
      <c r="N162" s="136">
        <f>IF(B162="","",IF(LEFT(J162,7)&lt;&gt;"Current","BLOCK — evidence currency",IF(K162&lt;&gt;"VALID OBJECT/PACK","BLOCK — object/pack mapping",IF(L162&lt;&gt;"VALID CONTROL/CLAIM","BLOCK — control/claim mapping",IF(M162="Confirmed supports requirement","REVIEWED SUPPORT",IF(M162="Rejected","REJECTED SUPPORT",IF(M162="Needs clarification","UNRESOLVED SUPPORT","UNREVIEWED SUPPORT")))))))</f>
        <v/>
      </c>
      <c r="O162" s="131" t="n"/>
      <c r="P162" s="131" t="n"/>
      <c r="Q162" s="131" t="n"/>
      <c r="R162" s="131" t="n"/>
      <c r="S162" s="136">
        <f>IF(OR(C162="",E162="",G162=""),"",C162&amp;"|"&amp;E162&amp;"|"&amp;G162)</f>
        <v/>
      </c>
    </row>
    <row r="163">
      <c r="A163" s="54" t="inlineStr">
        <is>
          <t>EVL-00159</t>
        </is>
      </c>
      <c r="B163" s="131" t="n"/>
      <c r="C163" s="131" t="n"/>
      <c r="D163" s="54">
        <f>IF(C163="","",IFERROR(VLOOKUP(C163,'04_SCOPE_CLASSIFICATION'!$A$5:$B$35,2,FALSE),"UNKNOWN OBJECT"))</f>
        <v/>
      </c>
      <c r="E163" s="131" t="n"/>
      <c r="F163" s="54">
        <f>IF(E163="","",IFERROR(VLOOKUP(E163,'01_MANIFEST_LIBRARY'!$A$17:$B$35,2,FALSE),"UNKNOWN PACK"))</f>
        <v/>
      </c>
      <c r="G163" s="131" t="n"/>
      <c r="H163" s="131" t="n"/>
      <c r="I163" s="131" t="n"/>
      <c r="J163" s="136">
        <f>IF(B163="","",IF('02_SYSTEM_PROFILE'!B44="Operations-Connected",IF(COUNTIFS('07_EVIDENCE_VAULT'!$A:$A,B163,'07_EVIDENCE_VAULT'!$K:$K,"Current",'07_EVIDENCE_VAULT'!$T:$T,"Imported*",'07_EVIDENCE_VAULT'!$U:$U,"Reconciled")-COUNTIFS('07_EVIDENCE_VAULT'!$A:$A,B163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unreconciled"),IF(COUNTIFS('07_EVIDENCE_VAULT'!$A:$A,B163,'07_EVIDENCE_VAULT'!$K:$K,"Current")-COUNTIFS('07_EVIDENCE_VAULT'!$A:$A,B163,'07_EVIDENCE_VAULT'!$K:$K,"Current",'07_EVIDENCE_VAULT'!$I:$I,"&lt;"&amp;TODAY(),'07_EVIDENCE_VAULT'!$I:$I,"&lt;&gt;")&gt;0,"Current evidence","Missing / stale / unknown")))</f>
        <v/>
      </c>
      <c r="K163" s="136">
        <f>IF(B163="","",IF(D163="UNKNOWN OBJECT","BLOCK — unknown object",IF(D163="","BLOCK — object not configured",IF(F163="UNKNOWN PACK","BLOCK — unknown pack",IF(IFERROR(VLOOKUP(E163,'01_MANIFEST_LIBRARY'!$A$17:$D$35,4,FALSE),"")&lt;&gt;"Active","BLOCK — pack not active","VALID OBJECT/PACK")))))</f>
        <v/>
      </c>
      <c r="L163" s="136">
        <f>IF(B163="","",IF(G163="","BLOCK — Control / Claim ID required",IF(COUNTIFS('06_CONTROL_PACK_REGISTER'!$B$26:$B$225,C163,'06_CONTROL_PACK_REGISTER'!$C$26:$C$225,E163,'06_CONTROL_PACK_REGISTER'!$D$26:$D$225,G163)&gt;0,"VALID CONTROL/CLAIM","BLOCK — control/claim not registered for object + pack")))</f>
        <v/>
      </c>
      <c r="M163" s="131" t="n"/>
      <c r="N163" s="136">
        <f>IF(B163="","",IF(LEFT(J163,7)&lt;&gt;"Current","BLOCK — evidence currency",IF(K163&lt;&gt;"VALID OBJECT/PACK","BLOCK — object/pack mapping",IF(L163&lt;&gt;"VALID CONTROL/CLAIM","BLOCK — control/claim mapping",IF(M163="Confirmed supports requirement","REVIEWED SUPPORT",IF(M163="Rejected","REJECTED SUPPORT",IF(M163="Needs clarification","UNRESOLVED SUPPORT","UNREVIEWED SUPPORT")))))))</f>
        <v/>
      </c>
      <c r="O163" s="131" t="n"/>
      <c r="P163" s="131" t="n"/>
      <c r="Q163" s="131" t="n"/>
      <c r="R163" s="131" t="n"/>
      <c r="S163" s="136">
        <f>IF(OR(C163="",E163="",G163=""),"",C163&amp;"|"&amp;E163&amp;"|"&amp;G163)</f>
        <v/>
      </c>
    </row>
    <row r="164">
      <c r="A164" s="54" t="inlineStr">
        <is>
          <t>EVL-00160</t>
        </is>
      </c>
      <c r="B164" s="131" t="n"/>
      <c r="C164" s="131" t="n"/>
      <c r="D164" s="54">
        <f>IF(C164="","",IFERROR(VLOOKUP(C164,'04_SCOPE_CLASSIFICATION'!$A$5:$B$35,2,FALSE),"UNKNOWN OBJECT"))</f>
        <v/>
      </c>
      <c r="E164" s="131" t="n"/>
      <c r="F164" s="54">
        <f>IF(E164="","",IFERROR(VLOOKUP(E164,'01_MANIFEST_LIBRARY'!$A$17:$B$35,2,FALSE),"UNKNOWN PACK"))</f>
        <v/>
      </c>
      <c r="G164" s="131" t="n"/>
      <c r="H164" s="131" t="n"/>
      <c r="I164" s="131" t="n"/>
      <c r="J164" s="136">
        <f>IF(B164="","",IF('02_SYSTEM_PROFILE'!B44="Operations-Connected",IF(COUNTIFS('07_EVIDENCE_VAULT'!$A:$A,B164,'07_EVIDENCE_VAULT'!$K:$K,"Current",'07_EVIDENCE_VAULT'!$T:$T,"Imported*",'07_EVIDENCE_VAULT'!$U:$U,"Reconciled")-COUNTIFS('07_EVIDENCE_VAULT'!$A:$A,B164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unreconciled"),IF(COUNTIFS('07_EVIDENCE_VAULT'!$A:$A,B164,'07_EVIDENCE_VAULT'!$K:$K,"Current")-COUNTIFS('07_EVIDENCE_VAULT'!$A:$A,B164,'07_EVIDENCE_VAULT'!$K:$K,"Current",'07_EVIDENCE_VAULT'!$I:$I,"&lt;"&amp;TODAY(),'07_EVIDENCE_VAULT'!$I:$I,"&lt;&gt;")&gt;0,"Current evidence","Missing / stale / unknown")))</f>
        <v/>
      </c>
      <c r="K164" s="136">
        <f>IF(B164="","",IF(D164="UNKNOWN OBJECT","BLOCK — unknown object",IF(D164="","BLOCK — object not configured",IF(F164="UNKNOWN PACK","BLOCK — unknown pack",IF(IFERROR(VLOOKUP(E164,'01_MANIFEST_LIBRARY'!$A$17:$D$35,4,FALSE),"")&lt;&gt;"Active","BLOCK — pack not active","VALID OBJECT/PACK")))))</f>
        <v/>
      </c>
      <c r="L164" s="136">
        <f>IF(B164="","",IF(G164="","BLOCK — Control / Claim ID required",IF(COUNTIFS('06_CONTROL_PACK_REGISTER'!$B$26:$B$225,C164,'06_CONTROL_PACK_REGISTER'!$C$26:$C$225,E164,'06_CONTROL_PACK_REGISTER'!$D$26:$D$225,G164)&gt;0,"VALID CONTROL/CLAIM","BLOCK — control/claim not registered for object + pack")))</f>
        <v/>
      </c>
      <c r="M164" s="131" t="n"/>
      <c r="N164" s="136">
        <f>IF(B164="","",IF(LEFT(J164,7)&lt;&gt;"Current","BLOCK — evidence currency",IF(K164&lt;&gt;"VALID OBJECT/PACK","BLOCK — object/pack mapping",IF(L164&lt;&gt;"VALID CONTROL/CLAIM","BLOCK — control/claim mapping",IF(M164="Confirmed supports requirement","REVIEWED SUPPORT",IF(M164="Rejected","REJECTED SUPPORT",IF(M164="Needs clarification","UNRESOLVED SUPPORT","UNREVIEWED SUPPORT")))))))</f>
        <v/>
      </c>
      <c r="O164" s="131" t="n"/>
      <c r="P164" s="131" t="n"/>
      <c r="Q164" s="131" t="n"/>
      <c r="R164" s="131" t="n"/>
      <c r="S164" s="136">
        <f>IF(OR(C164="",E164="",G164=""),"",C164&amp;"|"&amp;E164&amp;"|"&amp;G164)</f>
        <v/>
      </c>
    </row>
    <row r="165">
      <c r="A165" s="54" t="inlineStr">
        <is>
          <t>EVL-00161</t>
        </is>
      </c>
      <c r="B165" s="131" t="n"/>
      <c r="C165" s="131" t="n"/>
      <c r="D165" s="54">
        <f>IF(C165="","",IFERROR(VLOOKUP(C165,'04_SCOPE_CLASSIFICATION'!$A$5:$B$35,2,FALSE),"UNKNOWN OBJECT"))</f>
        <v/>
      </c>
      <c r="E165" s="131" t="n"/>
      <c r="F165" s="54">
        <f>IF(E165="","",IFERROR(VLOOKUP(E165,'01_MANIFEST_LIBRARY'!$A$17:$B$35,2,FALSE),"UNKNOWN PACK"))</f>
        <v/>
      </c>
      <c r="G165" s="131" t="n"/>
      <c r="H165" s="131" t="n"/>
      <c r="I165" s="131" t="n"/>
      <c r="J165" s="136">
        <f>IF(B165="","",IF('02_SYSTEM_PROFILE'!B44="Operations-Connected",IF(COUNTIFS('07_EVIDENCE_VAULT'!$A:$A,B165,'07_EVIDENCE_VAULT'!$K:$K,"Current",'07_EVIDENCE_VAULT'!$T:$T,"Imported*",'07_EVIDENCE_VAULT'!$U:$U,"Reconciled")-COUNTIFS('07_EVIDENCE_VAULT'!$A:$A,B165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unreconciled"),IF(COUNTIFS('07_EVIDENCE_VAULT'!$A:$A,B165,'07_EVIDENCE_VAULT'!$K:$K,"Current")-COUNTIFS('07_EVIDENCE_VAULT'!$A:$A,B165,'07_EVIDENCE_VAULT'!$K:$K,"Current",'07_EVIDENCE_VAULT'!$I:$I,"&lt;"&amp;TODAY(),'07_EVIDENCE_VAULT'!$I:$I,"&lt;&gt;")&gt;0,"Current evidence","Missing / stale / unknown")))</f>
        <v/>
      </c>
      <c r="K165" s="136">
        <f>IF(B165="","",IF(D165="UNKNOWN OBJECT","BLOCK — unknown object",IF(D165="","BLOCK — object not configured",IF(F165="UNKNOWN PACK","BLOCK — unknown pack",IF(IFERROR(VLOOKUP(E165,'01_MANIFEST_LIBRARY'!$A$17:$D$35,4,FALSE),"")&lt;&gt;"Active","BLOCK — pack not active","VALID OBJECT/PACK")))))</f>
        <v/>
      </c>
      <c r="L165" s="136">
        <f>IF(B165="","",IF(G165="","BLOCK — Control / Claim ID required",IF(COUNTIFS('06_CONTROL_PACK_REGISTER'!$B$26:$B$225,C165,'06_CONTROL_PACK_REGISTER'!$C$26:$C$225,E165,'06_CONTROL_PACK_REGISTER'!$D$26:$D$225,G165)&gt;0,"VALID CONTROL/CLAIM","BLOCK — control/claim not registered for object + pack")))</f>
        <v/>
      </c>
      <c r="M165" s="131" t="n"/>
      <c r="N165" s="136">
        <f>IF(B165="","",IF(LEFT(J165,7)&lt;&gt;"Current","BLOCK — evidence currency",IF(K165&lt;&gt;"VALID OBJECT/PACK","BLOCK — object/pack mapping",IF(L165&lt;&gt;"VALID CONTROL/CLAIM","BLOCK — control/claim mapping",IF(M165="Confirmed supports requirement","REVIEWED SUPPORT",IF(M165="Rejected","REJECTED SUPPORT",IF(M165="Needs clarification","UNRESOLVED SUPPORT","UNREVIEWED SUPPORT")))))))</f>
        <v/>
      </c>
      <c r="O165" s="131" t="n"/>
      <c r="P165" s="131" t="n"/>
      <c r="Q165" s="131" t="n"/>
      <c r="R165" s="131" t="n"/>
      <c r="S165" s="136">
        <f>IF(OR(C165="",E165="",G165=""),"",C165&amp;"|"&amp;E165&amp;"|"&amp;G165)</f>
        <v/>
      </c>
    </row>
    <row r="166">
      <c r="A166" s="54" t="inlineStr">
        <is>
          <t>EVL-00162</t>
        </is>
      </c>
      <c r="B166" s="131" t="n"/>
      <c r="C166" s="131" t="n"/>
      <c r="D166" s="54">
        <f>IF(C166="","",IFERROR(VLOOKUP(C166,'04_SCOPE_CLASSIFICATION'!$A$5:$B$35,2,FALSE),"UNKNOWN OBJECT"))</f>
        <v/>
      </c>
      <c r="E166" s="131" t="n"/>
      <c r="F166" s="54">
        <f>IF(E166="","",IFERROR(VLOOKUP(E166,'01_MANIFEST_LIBRARY'!$A$17:$B$35,2,FALSE),"UNKNOWN PACK"))</f>
        <v/>
      </c>
      <c r="G166" s="131" t="n"/>
      <c r="H166" s="131" t="n"/>
      <c r="I166" s="131" t="n"/>
      <c r="J166" s="136">
        <f>IF(B166="","",IF('02_SYSTEM_PROFILE'!B44="Operations-Connected",IF(COUNTIFS('07_EVIDENCE_VAULT'!$A:$A,B166,'07_EVIDENCE_VAULT'!$K:$K,"Current",'07_EVIDENCE_VAULT'!$T:$T,"Imported*",'07_EVIDENCE_VAULT'!$U:$U,"Reconciled")-COUNTIFS('07_EVIDENCE_VAULT'!$A:$A,B166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unreconciled"),IF(COUNTIFS('07_EVIDENCE_VAULT'!$A:$A,B166,'07_EVIDENCE_VAULT'!$K:$K,"Current")-COUNTIFS('07_EVIDENCE_VAULT'!$A:$A,B166,'07_EVIDENCE_VAULT'!$K:$K,"Current",'07_EVIDENCE_VAULT'!$I:$I,"&lt;"&amp;TODAY(),'07_EVIDENCE_VAULT'!$I:$I,"&lt;&gt;")&gt;0,"Current evidence","Missing / stale / unknown")))</f>
        <v/>
      </c>
      <c r="K166" s="136">
        <f>IF(B166="","",IF(D166="UNKNOWN OBJECT","BLOCK — unknown object",IF(D166="","BLOCK — object not configured",IF(F166="UNKNOWN PACK","BLOCK — unknown pack",IF(IFERROR(VLOOKUP(E166,'01_MANIFEST_LIBRARY'!$A$17:$D$35,4,FALSE),"")&lt;&gt;"Active","BLOCK — pack not active","VALID OBJECT/PACK")))))</f>
        <v/>
      </c>
      <c r="L166" s="136">
        <f>IF(B166="","",IF(G166="","BLOCK — Control / Claim ID required",IF(COUNTIFS('06_CONTROL_PACK_REGISTER'!$B$26:$B$225,C166,'06_CONTROL_PACK_REGISTER'!$C$26:$C$225,E166,'06_CONTROL_PACK_REGISTER'!$D$26:$D$225,G166)&gt;0,"VALID CONTROL/CLAIM","BLOCK — control/claim not registered for object + pack")))</f>
        <v/>
      </c>
      <c r="M166" s="131" t="n"/>
      <c r="N166" s="136">
        <f>IF(B166="","",IF(LEFT(J166,7)&lt;&gt;"Current","BLOCK — evidence currency",IF(K166&lt;&gt;"VALID OBJECT/PACK","BLOCK — object/pack mapping",IF(L166&lt;&gt;"VALID CONTROL/CLAIM","BLOCK — control/claim mapping",IF(M166="Confirmed supports requirement","REVIEWED SUPPORT",IF(M166="Rejected","REJECTED SUPPORT",IF(M166="Needs clarification","UNRESOLVED SUPPORT","UNREVIEWED SUPPORT")))))))</f>
        <v/>
      </c>
      <c r="O166" s="131" t="n"/>
      <c r="P166" s="131" t="n"/>
      <c r="Q166" s="131" t="n"/>
      <c r="R166" s="131" t="n"/>
      <c r="S166" s="136">
        <f>IF(OR(C166="",E166="",G166=""),"",C166&amp;"|"&amp;E166&amp;"|"&amp;G166)</f>
        <v/>
      </c>
    </row>
    <row r="167">
      <c r="A167" s="54" t="inlineStr">
        <is>
          <t>EVL-00163</t>
        </is>
      </c>
      <c r="B167" s="131" t="n"/>
      <c r="C167" s="131" t="n"/>
      <c r="D167" s="54">
        <f>IF(C167="","",IFERROR(VLOOKUP(C167,'04_SCOPE_CLASSIFICATION'!$A$5:$B$35,2,FALSE),"UNKNOWN OBJECT"))</f>
        <v/>
      </c>
      <c r="E167" s="131" t="n"/>
      <c r="F167" s="54">
        <f>IF(E167="","",IFERROR(VLOOKUP(E167,'01_MANIFEST_LIBRARY'!$A$17:$B$35,2,FALSE),"UNKNOWN PACK"))</f>
        <v/>
      </c>
      <c r="G167" s="131" t="n"/>
      <c r="H167" s="131" t="n"/>
      <c r="I167" s="131" t="n"/>
      <c r="J167" s="136">
        <f>IF(B167="","",IF('02_SYSTEM_PROFILE'!B44="Operations-Connected",IF(COUNTIFS('07_EVIDENCE_VAULT'!$A:$A,B167,'07_EVIDENCE_VAULT'!$K:$K,"Current",'07_EVIDENCE_VAULT'!$T:$T,"Imported*",'07_EVIDENCE_VAULT'!$U:$U,"Reconciled")-COUNTIFS('07_EVIDENCE_VAULT'!$A:$A,B167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unreconciled"),IF(COUNTIFS('07_EVIDENCE_VAULT'!$A:$A,B167,'07_EVIDENCE_VAULT'!$K:$K,"Current")-COUNTIFS('07_EVIDENCE_VAULT'!$A:$A,B167,'07_EVIDENCE_VAULT'!$K:$K,"Current",'07_EVIDENCE_VAULT'!$I:$I,"&lt;"&amp;TODAY(),'07_EVIDENCE_VAULT'!$I:$I,"&lt;&gt;")&gt;0,"Current evidence","Missing / stale / unknown")))</f>
        <v/>
      </c>
      <c r="K167" s="136">
        <f>IF(B167="","",IF(D167="UNKNOWN OBJECT","BLOCK — unknown object",IF(D167="","BLOCK — object not configured",IF(F167="UNKNOWN PACK","BLOCK — unknown pack",IF(IFERROR(VLOOKUP(E167,'01_MANIFEST_LIBRARY'!$A$17:$D$35,4,FALSE),"")&lt;&gt;"Active","BLOCK — pack not active","VALID OBJECT/PACK")))))</f>
        <v/>
      </c>
      <c r="L167" s="136">
        <f>IF(B167="","",IF(G167="","BLOCK — Control / Claim ID required",IF(COUNTIFS('06_CONTROL_PACK_REGISTER'!$B$26:$B$225,C167,'06_CONTROL_PACK_REGISTER'!$C$26:$C$225,E167,'06_CONTROL_PACK_REGISTER'!$D$26:$D$225,G167)&gt;0,"VALID CONTROL/CLAIM","BLOCK — control/claim not registered for object + pack")))</f>
        <v/>
      </c>
      <c r="M167" s="131" t="n"/>
      <c r="N167" s="136">
        <f>IF(B167="","",IF(LEFT(J167,7)&lt;&gt;"Current","BLOCK — evidence currency",IF(K167&lt;&gt;"VALID OBJECT/PACK","BLOCK — object/pack mapping",IF(L167&lt;&gt;"VALID CONTROL/CLAIM","BLOCK — control/claim mapping",IF(M167="Confirmed supports requirement","REVIEWED SUPPORT",IF(M167="Rejected","REJECTED SUPPORT",IF(M167="Needs clarification","UNRESOLVED SUPPORT","UNREVIEWED SUPPORT")))))))</f>
        <v/>
      </c>
      <c r="O167" s="131" t="n"/>
      <c r="P167" s="131" t="n"/>
      <c r="Q167" s="131" t="n"/>
      <c r="R167" s="131" t="n"/>
      <c r="S167" s="136">
        <f>IF(OR(C167="",E167="",G167=""),"",C167&amp;"|"&amp;E167&amp;"|"&amp;G167)</f>
        <v/>
      </c>
    </row>
    <row r="168">
      <c r="A168" s="54" t="inlineStr">
        <is>
          <t>EVL-00164</t>
        </is>
      </c>
      <c r="B168" s="131" t="n"/>
      <c r="C168" s="131" t="n"/>
      <c r="D168" s="54">
        <f>IF(C168="","",IFERROR(VLOOKUP(C168,'04_SCOPE_CLASSIFICATION'!$A$5:$B$35,2,FALSE),"UNKNOWN OBJECT"))</f>
        <v/>
      </c>
      <c r="E168" s="131" t="n"/>
      <c r="F168" s="54">
        <f>IF(E168="","",IFERROR(VLOOKUP(E168,'01_MANIFEST_LIBRARY'!$A$17:$B$35,2,FALSE),"UNKNOWN PACK"))</f>
        <v/>
      </c>
      <c r="G168" s="131" t="n"/>
      <c r="H168" s="131" t="n"/>
      <c r="I168" s="131" t="n"/>
      <c r="J168" s="136">
        <f>IF(B168="","",IF('02_SYSTEM_PROFILE'!B44="Operations-Connected",IF(COUNTIFS('07_EVIDENCE_VAULT'!$A:$A,B168,'07_EVIDENCE_VAULT'!$K:$K,"Current",'07_EVIDENCE_VAULT'!$T:$T,"Imported*",'07_EVIDENCE_VAULT'!$U:$U,"Reconciled")-COUNTIFS('07_EVIDENCE_VAULT'!$A:$A,B168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unreconciled"),IF(COUNTIFS('07_EVIDENCE_VAULT'!$A:$A,B168,'07_EVIDENCE_VAULT'!$K:$K,"Current")-COUNTIFS('07_EVIDENCE_VAULT'!$A:$A,B168,'07_EVIDENCE_VAULT'!$K:$K,"Current",'07_EVIDENCE_VAULT'!$I:$I,"&lt;"&amp;TODAY(),'07_EVIDENCE_VAULT'!$I:$I,"&lt;&gt;")&gt;0,"Current evidence","Missing / stale / unknown")))</f>
        <v/>
      </c>
      <c r="K168" s="136">
        <f>IF(B168="","",IF(D168="UNKNOWN OBJECT","BLOCK — unknown object",IF(D168="","BLOCK — object not configured",IF(F168="UNKNOWN PACK","BLOCK — unknown pack",IF(IFERROR(VLOOKUP(E168,'01_MANIFEST_LIBRARY'!$A$17:$D$35,4,FALSE),"")&lt;&gt;"Active","BLOCK — pack not active","VALID OBJECT/PACK")))))</f>
        <v/>
      </c>
      <c r="L168" s="136">
        <f>IF(B168="","",IF(G168="","BLOCK — Control / Claim ID required",IF(COUNTIFS('06_CONTROL_PACK_REGISTER'!$B$26:$B$225,C168,'06_CONTROL_PACK_REGISTER'!$C$26:$C$225,E168,'06_CONTROL_PACK_REGISTER'!$D$26:$D$225,G168)&gt;0,"VALID CONTROL/CLAIM","BLOCK — control/claim not registered for object + pack")))</f>
        <v/>
      </c>
      <c r="M168" s="131" t="n"/>
      <c r="N168" s="136">
        <f>IF(B168="","",IF(LEFT(J168,7)&lt;&gt;"Current","BLOCK — evidence currency",IF(K168&lt;&gt;"VALID OBJECT/PACK","BLOCK — object/pack mapping",IF(L168&lt;&gt;"VALID CONTROL/CLAIM","BLOCK — control/claim mapping",IF(M168="Confirmed supports requirement","REVIEWED SUPPORT",IF(M168="Rejected","REJECTED SUPPORT",IF(M168="Needs clarification","UNRESOLVED SUPPORT","UNREVIEWED SUPPORT")))))))</f>
        <v/>
      </c>
      <c r="O168" s="131" t="n"/>
      <c r="P168" s="131" t="n"/>
      <c r="Q168" s="131" t="n"/>
      <c r="R168" s="131" t="n"/>
      <c r="S168" s="136">
        <f>IF(OR(C168="",E168="",G168=""),"",C168&amp;"|"&amp;E168&amp;"|"&amp;G168)</f>
        <v/>
      </c>
    </row>
    <row r="169">
      <c r="A169" s="54" t="inlineStr">
        <is>
          <t>EVL-00165</t>
        </is>
      </c>
      <c r="B169" s="131" t="n"/>
      <c r="C169" s="131" t="n"/>
      <c r="D169" s="54">
        <f>IF(C169="","",IFERROR(VLOOKUP(C169,'04_SCOPE_CLASSIFICATION'!$A$5:$B$35,2,FALSE),"UNKNOWN OBJECT"))</f>
        <v/>
      </c>
      <c r="E169" s="131" t="n"/>
      <c r="F169" s="54">
        <f>IF(E169="","",IFERROR(VLOOKUP(E169,'01_MANIFEST_LIBRARY'!$A$17:$B$35,2,FALSE),"UNKNOWN PACK"))</f>
        <v/>
      </c>
      <c r="G169" s="131" t="n"/>
      <c r="H169" s="131" t="n"/>
      <c r="I169" s="131" t="n"/>
      <c r="J169" s="136">
        <f>IF(B169="","",IF('02_SYSTEM_PROFILE'!B44="Operations-Connected",IF(COUNTIFS('07_EVIDENCE_VAULT'!$A:$A,B169,'07_EVIDENCE_VAULT'!$K:$K,"Current",'07_EVIDENCE_VAULT'!$T:$T,"Imported*",'07_EVIDENCE_VAULT'!$U:$U,"Reconciled")-COUNTIFS('07_EVIDENCE_VAULT'!$A:$A,B169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unreconciled"),IF(COUNTIFS('07_EVIDENCE_VAULT'!$A:$A,B169,'07_EVIDENCE_VAULT'!$K:$K,"Current")-COUNTIFS('07_EVIDENCE_VAULT'!$A:$A,B169,'07_EVIDENCE_VAULT'!$K:$K,"Current",'07_EVIDENCE_VAULT'!$I:$I,"&lt;"&amp;TODAY(),'07_EVIDENCE_VAULT'!$I:$I,"&lt;&gt;")&gt;0,"Current evidence","Missing / stale / unknown")))</f>
        <v/>
      </c>
      <c r="K169" s="136">
        <f>IF(B169="","",IF(D169="UNKNOWN OBJECT","BLOCK — unknown object",IF(D169="","BLOCK — object not configured",IF(F169="UNKNOWN PACK","BLOCK — unknown pack",IF(IFERROR(VLOOKUP(E169,'01_MANIFEST_LIBRARY'!$A$17:$D$35,4,FALSE),"")&lt;&gt;"Active","BLOCK — pack not active","VALID OBJECT/PACK")))))</f>
        <v/>
      </c>
      <c r="L169" s="136">
        <f>IF(B169="","",IF(G169="","BLOCK — Control / Claim ID required",IF(COUNTIFS('06_CONTROL_PACK_REGISTER'!$B$26:$B$225,C169,'06_CONTROL_PACK_REGISTER'!$C$26:$C$225,E169,'06_CONTROL_PACK_REGISTER'!$D$26:$D$225,G169)&gt;0,"VALID CONTROL/CLAIM","BLOCK — control/claim not registered for object + pack")))</f>
        <v/>
      </c>
      <c r="M169" s="131" t="n"/>
      <c r="N169" s="136">
        <f>IF(B169="","",IF(LEFT(J169,7)&lt;&gt;"Current","BLOCK — evidence currency",IF(K169&lt;&gt;"VALID OBJECT/PACK","BLOCK — object/pack mapping",IF(L169&lt;&gt;"VALID CONTROL/CLAIM","BLOCK — control/claim mapping",IF(M169="Confirmed supports requirement","REVIEWED SUPPORT",IF(M169="Rejected","REJECTED SUPPORT",IF(M169="Needs clarification","UNRESOLVED SUPPORT","UNREVIEWED SUPPORT")))))))</f>
        <v/>
      </c>
      <c r="O169" s="131" t="n"/>
      <c r="P169" s="131" t="n"/>
      <c r="Q169" s="131" t="n"/>
      <c r="R169" s="131" t="n"/>
      <c r="S169" s="136">
        <f>IF(OR(C169="",E169="",G169=""),"",C169&amp;"|"&amp;E169&amp;"|"&amp;G169)</f>
        <v/>
      </c>
    </row>
    <row r="170">
      <c r="A170" s="54" t="inlineStr">
        <is>
          <t>EVL-00166</t>
        </is>
      </c>
      <c r="B170" s="131" t="n"/>
      <c r="C170" s="131" t="n"/>
      <c r="D170" s="54">
        <f>IF(C170="","",IFERROR(VLOOKUP(C170,'04_SCOPE_CLASSIFICATION'!$A$5:$B$35,2,FALSE),"UNKNOWN OBJECT"))</f>
        <v/>
      </c>
      <c r="E170" s="131" t="n"/>
      <c r="F170" s="54">
        <f>IF(E170="","",IFERROR(VLOOKUP(E170,'01_MANIFEST_LIBRARY'!$A$17:$B$35,2,FALSE),"UNKNOWN PACK"))</f>
        <v/>
      </c>
      <c r="G170" s="131" t="n"/>
      <c r="H170" s="131" t="n"/>
      <c r="I170" s="131" t="n"/>
      <c r="J170" s="136">
        <f>IF(B170="","",IF('02_SYSTEM_PROFILE'!B44="Operations-Connected",IF(COUNTIFS('07_EVIDENCE_VAULT'!$A:$A,B170,'07_EVIDENCE_VAULT'!$K:$K,"Current",'07_EVIDENCE_VAULT'!$T:$T,"Imported*",'07_EVIDENCE_VAULT'!$U:$U,"Reconciled")-COUNTIFS('07_EVIDENCE_VAULT'!$A:$A,B170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unreconciled"),IF(COUNTIFS('07_EVIDENCE_VAULT'!$A:$A,B170,'07_EVIDENCE_VAULT'!$K:$K,"Current")-COUNTIFS('07_EVIDENCE_VAULT'!$A:$A,B170,'07_EVIDENCE_VAULT'!$K:$K,"Current",'07_EVIDENCE_VAULT'!$I:$I,"&lt;"&amp;TODAY(),'07_EVIDENCE_VAULT'!$I:$I,"&lt;&gt;")&gt;0,"Current evidence","Missing / stale / unknown")))</f>
        <v/>
      </c>
      <c r="K170" s="136">
        <f>IF(B170="","",IF(D170="UNKNOWN OBJECT","BLOCK — unknown object",IF(D170="","BLOCK — object not configured",IF(F170="UNKNOWN PACK","BLOCK — unknown pack",IF(IFERROR(VLOOKUP(E170,'01_MANIFEST_LIBRARY'!$A$17:$D$35,4,FALSE),"")&lt;&gt;"Active","BLOCK — pack not active","VALID OBJECT/PACK")))))</f>
        <v/>
      </c>
      <c r="L170" s="136">
        <f>IF(B170="","",IF(G170="","BLOCK — Control / Claim ID required",IF(COUNTIFS('06_CONTROL_PACK_REGISTER'!$B$26:$B$225,C170,'06_CONTROL_PACK_REGISTER'!$C$26:$C$225,E170,'06_CONTROL_PACK_REGISTER'!$D$26:$D$225,G170)&gt;0,"VALID CONTROL/CLAIM","BLOCK — control/claim not registered for object + pack")))</f>
        <v/>
      </c>
      <c r="M170" s="131" t="n"/>
      <c r="N170" s="136">
        <f>IF(B170="","",IF(LEFT(J170,7)&lt;&gt;"Current","BLOCK — evidence currency",IF(K170&lt;&gt;"VALID OBJECT/PACK","BLOCK — object/pack mapping",IF(L170&lt;&gt;"VALID CONTROL/CLAIM","BLOCK — control/claim mapping",IF(M170="Confirmed supports requirement","REVIEWED SUPPORT",IF(M170="Rejected","REJECTED SUPPORT",IF(M170="Needs clarification","UNRESOLVED SUPPORT","UNREVIEWED SUPPORT")))))))</f>
        <v/>
      </c>
      <c r="O170" s="131" t="n"/>
      <c r="P170" s="131" t="n"/>
      <c r="Q170" s="131" t="n"/>
      <c r="R170" s="131" t="n"/>
      <c r="S170" s="136">
        <f>IF(OR(C170="",E170="",G170=""),"",C170&amp;"|"&amp;E170&amp;"|"&amp;G170)</f>
        <v/>
      </c>
    </row>
    <row r="171">
      <c r="A171" s="54" t="inlineStr">
        <is>
          <t>EVL-00167</t>
        </is>
      </c>
      <c r="B171" s="131" t="n"/>
      <c r="C171" s="131" t="n"/>
      <c r="D171" s="54">
        <f>IF(C171="","",IFERROR(VLOOKUP(C171,'04_SCOPE_CLASSIFICATION'!$A$5:$B$35,2,FALSE),"UNKNOWN OBJECT"))</f>
        <v/>
      </c>
      <c r="E171" s="131" t="n"/>
      <c r="F171" s="54">
        <f>IF(E171="","",IFERROR(VLOOKUP(E171,'01_MANIFEST_LIBRARY'!$A$17:$B$35,2,FALSE),"UNKNOWN PACK"))</f>
        <v/>
      </c>
      <c r="G171" s="131" t="n"/>
      <c r="H171" s="131" t="n"/>
      <c r="I171" s="131" t="n"/>
      <c r="J171" s="136">
        <f>IF(B171="","",IF('02_SYSTEM_PROFILE'!B44="Operations-Connected",IF(COUNTIFS('07_EVIDENCE_VAULT'!$A:$A,B171,'07_EVIDENCE_VAULT'!$K:$K,"Current",'07_EVIDENCE_VAULT'!$T:$T,"Imported*",'07_EVIDENCE_VAULT'!$U:$U,"Reconciled")-COUNTIFS('07_EVIDENCE_VAULT'!$A:$A,B171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unreconciled"),IF(COUNTIFS('07_EVIDENCE_VAULT'!$A:$A,B171,'07_EVIDENCE_VAULT'!$K:$K,"Current")-COUNTIFS('07_EVIDENCE_VAULT'!$A:$A,B171,'07_EVIDENCE_VAULT'!$K:$K,"Current",'07_EVIDENCE_VAULT'!$I:$I,"&lt;"&amp;TODAY(),'07_EVIDENCE_VAULT'!$I:$I,"&lt;&gt;")&gt;0,"Current evidence","Missing / stale / unknown")))</f>
        <v/>
      </c>
      <c r="K171" s="136">
        <f>IF(B171="","",IF(D171="UNKNOWN OBJECT","BLOCK — unknown object",IF(D171="","BLOCK — object not configured",IF(F171="UNKNOWN PACK","BLOCK — unknown pack",IF(IFERROR(VLOOKUP(E171,'01_MANIFEST_LIBRARY'!$A$17:$D$35,4,FALSE),"")&lt;&gt;"Active","BLOCK — pack not active","VALID OBJECT/PACK")))))</f>
        <v/>
      </c>
      <c r="L171" s="136">
        <f>IF(B171="","",IF(G171="","BLOCK — Control / Claim ID required",IF(COUNTIFS('06_CONTROL_PACK_REGISTER'!$B$26:$B$225,C171,'06_CONTROL_PACK_REGISTER'!$C$26:$C$225,E171,'06_CONTROL_PACK_REGISTER'!$D$26:$D$225,G171)&gt;0,"VALID CONTROL/CLAIM","BLOCK — control/claim not registered for object + pack")))</f>
        <v/>
      </c>
      <c r="M171" s="131" t="n"/>
      <c r="N171" s="136">
        <f>IF(B171="","",IF(LEFT(J171,7)&lt;&gt;"Current","BLOCK — evidence currency",IF(K171&lt;&gt;"VALID OBJECT/PACK","BLOCK — object/pack mapping",IF(L171&lt;&gt;"VALID CONTROL/CLAIM","BLOCK — control/claim mapping",IF(M171="Confirmed supports requirement","REVIEWED SUPPORT",IF(M171="Rejected","REJECTED SUPPORT",IF(M171="Needs clarification","UNRESOLVED SUPPORT","UNREVIEWED SUPPORT")))))))</f>
        <v/>
      </c>
      <c r="O171" s="131" t="n"/>
      <c r="P171" s="131" t="n"/>
      <c r="Q171" s="131" t="n"/>
      <c r="R171" s="131" t="n"/>
      <c r="S171" s="136">
        <f>IF(OR(C171="",E171="",G171=""),"",C171&amp;"|"&amp;E171&amp;"|"&amp;G171)</f>
        <v/>
      </c>
    </row>
    <row r="172">
      <c r="A172" s="54" t="inlineStr">
        <is>
          <t>EVL-00168</t>
        </is>
      </c>
      <c r="B172" s="131" t="n"/>
      <c r="C172" s="131" t="n"/>
      <c r="D172" s="54">
        <f>IF(C172="","",IFERROR(VLOOKUP(C172,'04_SCOPE_CLASSIFICATION'!$A$5:$B$35,2,FALSE),"UNKNOWN OBJECT"))</f>
        <v/>
      </c>
      <c r="E172" s="131" t="n"/>
      <c r="F172" s="54">
        <f>IF(E172="","",IFERROR(VLOOKUP(E172,'01_MANIFEST_LIBRARY'!$A$17:$B$35,2,FALSE),"UNKNOWN PACK"))</f>
        <v/>
      </c>
      <c r="G172" s="131" t="n"/>
      <c r="H172" s="131" t="n"/>
      <c r="I172" s="131" t="n"/>
      <c r="J172" s="136">
        <f>IF(B172="","",IF('02_SYSTEM_PROFILE'!B44="Operations-Connected",IF(COUNTIFS('07_EVIDENCE_VAULT'!$A:$A,B172,'07_EVIDENCE_VAULT'!$K:$K,"Current",'07_EVIDENCE_VAULT'!$T:$T,"Imported*",'07_EVIDENCE_VAULT'!$U:$U,"Reconciled")-COUNTIFS('07_EVIDENCE_VAULT'!$A:$A,B172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unreconciled"),IF(COUNTIFS('07_EVIDENCE_VAULT'!$A:$A,B172,'07_EVIDENCE_VAULT'!$K:$K,"Current")-COUNTIFS('07_EVIDENCE_VAULT'!$A:$A,B172,'07_EVIDENCE_VAULT'!$K:$K,"Current",'07_EVIDENCE_VAULT'!$I:$I,"&lt;"&amp;TODAY(),'07_EVIDENCE_VAULT'!$I:$I,"&lt;&gt;")&gt;0,"Current evidence","Missing / stale / unknown")))</f>
        <v/>
      </c>
      <c r="K172" s="136">
        <f>IF(B172="","",IF(D172="UNKNOWN OBJECT","BLOCK — unknown object",IF(D172="","BLOCK — object not configured",IF(F172="UNKNOWN PACK","BLOCK — unknown pack",IF(IFERROR(VLOOKUP(E172,'01_MANIFEST_LIBRARY'!$A$17:$D$35,4,FALSE),"")&lt;&gt;"Active","BLOCK — pack not active","VALID OBJECT/PACK")))))</f>
        <v/>
      </c>
      <c r="L172" s="136">
        <f>IF(B172="","",IF(G172="","BLOCK — Control / Claim ID required",IF(COUNTIFS('06_CONTROL_PACK_REGISTER'!$B$26:$B$225,C172,'06_CONTROL_PACK_REGISTER'!$C$26:$C$225,E172,'06_CONTROL_PACK_REGISTER'!$D$26:$D$225,G172)&gt;0,"VALID CONTROL/CLAIM","BLOCK — control/claim not registered for object + pack")))</f>
        <v/>
      </c>
      <c r="M172" s="131" t="n"/>
      <c r="N172" s="136">
        <f>IF(B172="","",IF(LEFT(J172,7)&lt;&gt;"Current","BLOCK — evidence currency",IF(K172&lt;&gt;"VALID OBJECT/PACK","BLOCK — object/pack mapping",IF(L172&lt;&gt;"VALID CONTROL/CLAIM","BLOCK — control/claim mapping",IF(M172="Confirmed supports requirement","REVIEWED SUPPORT",IF(M172="Rejected","REJECTED SUPPORT",IF(M172="Needs clarification","UNRESOLVED SUPPORT","UNREVIEWED SUPPORT")))))))</f>
        <v/>
      </c>
      <c r="O172" s="131" t="n"/>
      <c r="P172" s="131" t="n"/>
      <c r="Q172" s="131" t="n"/>
      <c r="R172" s="131" t="n"/>
      <c r="S172" s="136">
        <f>IF(OR(C172="",E172="",G172=""),"",C172&amp;"|"&amp;E172&amp;"|"&amp;G172)</f>
        <v/>
      </c>
    </row>
    <row r="173">
      <c r="A173" s="54" t="inlineStr">
        <is>
          <t>EVL-00169</t>
        </is>
      </c>
      <c r="B173" s="131" t="n"/>
      <c r="C173" s="131" t="n"/>
      <c r="D173" s="54">
        <f>IF(C173="","",IFERROR(VLOOKUP(C173,'04_SCOPE_CLASSIFICATION'!$A$5:$B$35,2,FALSE),"UNKNOWN OBJECT"))</f>
        <v/>
      </c>
      <c r="E173" s="131" t="n"/>
      <c r="F173" s="54">
        <f>IF(E173="","",IFERROR(VLOOKUP(E173,'01_MANIFEST_LIBRARY'!$A$17:$B$35,2,FALSE),"UNKNOWN PACK"))</f>
        <v/>
      </c>
      <c r="G173" s="131" t="n"/>
      <c r="H173" s="131" t="n"/>
      <c r="I173" s="131" t="n"/>
      <c r="J173" s="136">
        <f>IF(B173="","",IF('02_SYSTEM_PROFILE'!B44="Operations-Connected",IF(COUNTIFS('07_EVIDENCE_VAULT'!$A:$A,B173,'07_EVIDENCE_VAULT'!$K:$K,"Current",'07_EVIDENCE_VAULT'!$T:$T,"Imported*",'07_EVIDENCE_VAULT'!$U:$U,"Reconciled")-COUNTIFS('07_EVIDENCE_VAULT'!$A:$A,B173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unreconciled"),IF(COUNTIFS('07_EVIDENCE_VAULT'!$A:$A,B173,'07_EVIDENCE_VAULT'!$K:$K,"Current")-COUNTIFS('07_EVIDENCE_VAULT'!$A:$A,B173,'07_EVIDENCE_VAULT'!$K:$K,"Current",'07_EVIDENCE_VAULT'!$I:$I,"&lt;"&amp;TODAY(),'07_EVIDENCE_VAULT'!$I:$I,"&lt;&gt;")&gt;0,"Current evidence","Missing / stale / unknown")))</f>
        <v/>
      </c>
      <c r="K173" s="136">
        <f>IF(B173="","",IF(D173="UNKNOWN OBJECT","BLOCK — unknown object",IF(D173="","BLOCK — object not configured",IF(F173="UNKNOWN PACK","BLOCK — unknown pack",IF(IFERROR(VLOOKUP(E173,'01_MANIFEST_LIBRARY'!$A$17:$D$35,4,FALSE),"")&lt;&gt;"Active","BLOCK — pack not active","VALID OBJECT/PACK")))))</f>
        <v/>
      </c>
      <c r="L173" s="136">
        <f>IF(B173="","",IF(G173="","BLOCK — Control / Claim ID required",IF(COUNTIFS('06_CONTROL_PACK_REGISTER'!$B$26:$B$225,C173,'06_CONTROL_PACK_REGISTER'!$C$26:$C$225,E173,'06_CONTROL_PACK_REGISTER'!$D$26:$D$225,G173)&gt;0,"VALID CONTROL/CLAIM","BLOCK — control/claim not registered for object + pack")))</f>
        <v/>
      </c>
      <c r="M173" s="131" t="n"/>
      <c r="N173" s="136">
        <f>IF(B173="","",IF(LEFT(J173,7)&lt;&gt;"Current","BLOCK — evidence currency",IF(K173&lt;&gt;"VALID OBJECT/PACK","BLOCK — object/pack mapping",IF(L173&lt;&gt;"VALID CONTROL/CLAIM","BLOCK — control/claim mapping",IF(M173="Confirmed supports requirement","REVIEWED SUPPORT",IF(M173="Rejected","REJECTED SUPPORT",IF(M173="Needs clarification","UNRESOLVED SUPPORT","UNREVIEWED SUPPORT")))))))</f>
        <v/>
      </c>
      <c r="O173" s="131" t="n"/>
      <c r="P173" s="131" t="n"/>
      <c r="Q173" s="131" t="n"/>
      <c r="R173" s="131" t="n"/>
      <c r="S173" s="136">
        <f>IF(OR(C173="",E173="",G173=""),"",C173&amp;"|"&amp;E173&amp;"|"&amp;G173)</f>
        <v/>
      </c>
    </row>
    <row r="174">
      <c r="A174" s="54" t="inlineStr">
        <is>
          <t>EVL-00170</t>
        </is>
      </c>
      <c r="B174" s="131" t="n"/>
      <c r="C174" s="131" t="n"/>
      <c r="D174" s="54">
        <f>IF(C174="","",IFERROR(VLOOKUP(C174,'04_SCOPE_CLASSIFICATION'!$A$5:$B$35,2,FALSE),"UNKNOWN OBJECT"))</f>
        <v/>
      </c>
      <c r="E174" s="131" t="n"/>
      <c r="F174" s="54">
        <f>IF(E174="","",IFERROR(VLOOKUP(E174,'01_MANIFEST_LIBRARY'!$A$17:$B$35,2,FALSE),"UNKNOWN PACK"))</f>
        <v/>
      </c>
      <c r="G174" s="131" t="n"/>
      <c r="H174" s="131" t="n"/>
      <c r="I174" s="131" t="n"/>
      <c r="J174" s="136">
        <f>IF(B174="","",IF('02_SYSTEM_PROFILE'!B44="Operations-Connected",IF(COUNTIFS('07_EVIDENCE_VAULT'!$A:$A,B174,'07_EVIDENCE_VAULT'!$K:$K,"Current",'07_EVIDENCE_VAULT'!$T:$T,"Imported*",'07_EVIDENCE_VAULT'!$U:$U,"Reconciled")-COUNTIFS('07_EVIDENCE_VAULT'!$A:$A,B174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unreconciled"),IF(COUNTIFS('07_EVIDENCE_VAULT'!$A:$A,B174,'07_EVIDENCE_VAULT'!$K:$K,"Current")-COUNTIFS('07_EVIDENCE_VAULT'!$A:$A,B174,'07_EVIDENCE_VAULT'!$K:$K,"Current",'07_EVIDENCE_VAULT'!$I:$I,"&lt;"&amp;TODAY(),'07_EVIDENCE_VAULT'!$I:$I,"&lt;&gt;")&gt;0,"Current evidence","Missing / stale / unknown")))</f>
        <v/>
      </c>
      <c r="K174" s="136">
        <f>IF(B174="","",IF(D174="UNKNOWN OBJECT","BLOCK — unknown object",IF(D174="","BLOCK — object not configured",IF(F174="UNKNOWN PACK","BLOCK — unknown pack",IF(IFERROR(VLOOKUP(E174,'01_MANIFEST_LIBRARY'!$A$17:$D$35,4,FALSE),"")&lt;&gt;"Active","BLOCK — pack not active","VALID OBJECT/PACK")))))</f>
        <v/>
      </c>
      <c r="L174" s="136">
        <f>IF(B174="","",IF(G174="","BLOCK — Control / Claim ID required",IF(COUNTIFS('06_CONTROL_PACK_REGISTER'!$B$26:$B$225,C174,'06_CONTROL_PACK_REGISTER'!$C$26:$C$225,E174,'06_CONTROL_PACK_REGISTER'!$D$26:$D$225,G174)&gt;0,"VALID CONTROL/CLAIM","BLOCK — control/claim not registered for object + pack")))</f>
        <v/>
      </c>
      <c r="M174" s="131" t="n"/>
      <c r="N174" s="136">
        <f>IF(B174="","",IF(LEFT(J174,7)&lt;&gt;"Current","BLOCK — evidence currency",IF(K174&lt;&gt;"VALID OBJECT/PACK","BLOCK — object/pack mapping",IF(L174&lt;&gt;"VALID CONTROL/CLAIM","BLOCK — control/claim mapping",IF(M174="Confirmed supports requirement","REVIEWED SUPPORT",IF(M174="Rejected","REJECTED SUPPORT",IF(M174="Needs clarification","UNRESOLVED SUPPORT","UNREVIEWED SUPPORT")))))))</f>
        <v/>
      </c>
      <c r="O174" s="131" t="n"/>
      <c r="P174" s="131" t="n"/>
      <c r="Q174" s="131" t="n"/>
      <c r="R174" s="131" t="n"/>
      <c r="S174" s="136">
        <f>IF(OR(C174="",E174="",G174=""),"",C174&amp;"|"&amp;E174&amp;"|"&amp;G174)</f>
        <v/>
      </c>
    </row>
    <row r="175">
      <c r="A175" s="54" t="inlineStr">
        <is>
          <t>EVL-00171</t>
        </is>
      </c>
      <c r="B175" s="131" t="n"/>
      <c r="C175" s="131" t="n"/>
      <c r="D175" s="54">
        <f>IF(C175="","",IFERROR(VLOOKUP(C175,'04_SCOPE_CLASSIFICATION'!$A$5:$B$35,2,FALSE),"UNKNOWN OBJECT"))</f>
        <v/>
      </c>
      <c r="E175" s="131" t="n"/>
      <c r="F175" s="54">
        <f>IF(E175="","",IFERROR(VLOOKUP(E175,'01_MANIFEST_LIBRARY'!$A$17:$B$35,2,FALSE),"UNKNOWN PACK"))</f>
        <v/>
      </c>
      <c r="G175" s="131" t="n"/>
      <c r="H175" s="131" t="n"/>
      <c r="I175" s="131" t="n"/>
      <c r="J175" s="136">
        <f>IF(B175="","",IF('02_SYSTEM_PROFILE'!B44="Operations-Connected",IF(COUNTIFS('07_EVIDENCE_VAULT'!$A:$A,B175,'07_EVIDENCE_VAULT'!$K:$K,"Current",'07_EVIDENCE_VAULT'!$T:$T,"Imported*",'07_EVIDENCE_VAULT'!$U:$U,"Reconciled")-COUNTIFS('07_EVIDENCE_VAULT'!$A:$A,B175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unreconciled"),IF(COUNTIFS('07_EVIDENCE_VAULT'!$A:$A,B175,'07_EVIDENCE_VAULT'!$K:$K,"Current")-COUNTIFS('07_EVIDENCE_VAULT'!$A:$A,B175,'07_EVIDENCE_VAULT'!$K:$K,"Current",'07_EVIDENCE_VAULT'!$I:$I,"&lt;"&amp;TODAY(),'07_EVIDENCE_VAULT'!$I:$I,"&lt;&gt;")&gt;0,"Current evidence","Missing / stale / unknown")))</f>
        <v/>
      </c>
      <c r="K175" s="136">
        <f>IF(B175="","",IF(D175="UNKNOWN OBJECT","BLOCK — unknown object",IF(D175="","BLOCK — object not configured",IF(F175="UNKNOWN PACK","BLOCK — unknown pack",IF(IFERROR(VLOOKUP(E175,'01_MANIFEST_LIBRARY'!$A$17:$D$35,4,FALSE),"")&lt;&gt;"Active","BLOCK — pack not active","VALID OBJECT/PACK")))))</f>
        <v/>
      </c>
      <c r="L175" s="136">
        <f>IF(B175="","",IF(G175="","BLOCK — Control / Claim ID required",IF(COUNTIFS('06_CONTROL_PACK_REGISTER'!$B$26:$B$225,C175,'06_CONTROL_PACK_REGISTER'!$C$26:$C$225,E175,'06_CONTROL_PACK_REGISTER'!$D$26:$D$225,G175)&gt;0,"VALID CONTROL/CLAIM","BLOCK — control/claim not registered for object + pack")))</f>
        <v/>
      </c>
      <c r="M175" s="131" t="n"/>
      <c r="N175" s="136">
        <f>IF(B175="","",IF(LEFT(J175,7)&lt;&gt;"Current","BLOCK — evidence currency",IF(K175&lt;&gt;"VALID OBJECT/PACK","BLOCK — object/pack mapping",IF(L175&lt;&gt;"VALID CONTROL/CLAIM","BLOCK — control/claim mapping",IF(M175="Confirmed supports requirement","REVIEWED SUPPORT",IF(M175="Rejected","REJECTED SUPPORT",IF(M175="Needs clarification","UNRESOLVED SUPPORT","UNREVIEWED SUPPORT")))))))</f>
        <v/>
      </c>
      <c r="O175" s="131" t="n"/>
      <c r="P175" s="131" t="n"/>
      <c r="Q175" s="131" t="n"/>
      <c r="R175" s="131" t="n"/>
      <c r="S175" s="136">
        <f>IF(OR(C175="",E175="",G175=""),"",C175&amp;"|"&amp;E175&amp;"|"&amp;G175)</f>
        <v/>
      </c>
    </row>
    <row r="176">
      <c r="A176" s="54" t="inlineStr">
        <is>
          <t>EVL-00172</t>
        </is>
      </c>
      <c r="B176" s="131" t="n"/>
      <c r="C176" s="131" t="n"/>
      <c r="D176" s="54">
        <f>IF(C176="","",IFERROR(VLOOKUP(C176,'04_SCOPE_CLASSIFICATION'!$A$5:$B$35,2,FALSE),"UNKNOWN OBJECT"))</f>
        <v/>
      </c>
      <c r="E176" s="131" t="n"/>
      <c r="F176" s="54">
        <f>IF(E176="","",IFERROR(VLOOKUP(E176,'01_MANIFEST_LIBRARY'!$A$17:$B$35,2,FALSE),"UNKNOWN PACK"))</f>
        <v/>
      </c>
      <c r="G176" s="131" t="n"/>
      <c r="H176" s="131" t="n"/>
      <c r="I176" s="131" t="n"/>
      <c r="J176" s="136">
        <f>IF(B176="","",IF('02_SYSTEM_PROFILE'!B44="Operations-Connected",IF(COUNTIFS('07_EVIDENCE_VAULT'!$A:$A,B176,'07_EVIDENCE_VAULT'!$K:$K,"Current",'07_EVIDENCE_VAULT'!$T:$T,"Imported*",'07_EVIDENCE_VAULT'!$U:$U,"Reconciled")-COUNTIFS('07_EVIDENCE_VAULT'!$A:$A,B176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unreconciled"),IF(COUNTIFS('07_EVIDENCE_VAULT'!$A:$A,B176,'07_EVIDENCE_VAULT'!$K:$K,"Current")-COUNTIFS('07_EVIDENCE_VAULT'!$A:$A,B176,'07_EVIDENCE_VAULT'!$K:$K,"Current",'07_EVIDENCE_VAULT'!$I:$I,"&lt;"&amp;TODAY(),'07_EVIDENCE_VAULT'!$I:$I,"&lt;&gt;")&gt;0,"Current evidence","Missing / stale / unknown")))</f>
        <v/>
      </c>
      <c r="K176" s="136">
        <f>IF(B176="","",IF(D176="UNKNOWN OBJECT","BLOCK — unknown object",IF(D176="","BLOCK — object not configured",IF(F176="UNKNOWN PACK","BLOCK — unknown pack",IF(IFERROR(VLOOKUP(E176,'01_MANIFEST_LIBRARY'!$A$17:$D$35,4,FALSE),"")&lt;&gt;"Active","BLOCK — pack not active","VALID OBJECT/PACK")))))</f>
        <v/>
      </c>
      <c r="L176" s="136">
        <f>IF(B176="","",IF(G176="","BLOCK — Control / Claim ID required",IF(COUNTIFS('06_CONTROL_PACK_REGISTER'!$B$26:$B$225,C176,'06_CONTROL_PACK_REGISTER'!$C$26:$C$225,E176,'06_CONTROL_PACK_REGISTER'!$D$26:$D$225,G176)&gt;0,"VALID CONTROL/CLAIM","BLOCK — control/claim not registered for object + pack")))</f>
        <v/>
      </c>
      <c r="M176" s="131" t="n"/>
      <c r="N176" s="136">
        <f>IF(B176="","",IF(LEFT(J176,7)&lt;&gt;"Current","BLOCK — evidence currency",IF(K176&lt;&gt;"VALID OBJECT/PACK","BLOCK — object/pack mapping",IF(L176&lt;&gt;"VALID CONTROL/CLAIM","BLOCK — control/claim mapping",IF(M176="Confirmed supports requirement","REVIEWED SUPPORT",IF(M176="Rejected","REJECTED SUPPORT",IF(M176="Needs clarification","UNRESOLVED SUPPORT","UNREVIEWED SUPPORT")))))))</f>
        <v/>
      </c>
      <c r="O176" s="131" t="n"/>
      <c r="P176" s="131" t="n"/>
      <c r="Q176" s="131" t="n"/>
      <c r="R176" s="131" t="n"/>
      <c r="S176" s="136">
        <f>IF(OR(C176="",E176="",G176=""),"",C176&amp;"|"&amp;E176&amp;"|"&amp;G176)</f>
        <v/>
      </c>
    </row>
    <row r="177">
      <c r="A177" s="54" t="inlineStr">
        <is>
          <t>EVL-00173</t>
        </is>
      </c>
      <c r="B177" s="131" t="n"/>
      <c r="C177" s="131" t="n"/>
      <c r="D177" s="54">
        <f>IF(C177="","",IFERROR(VLOOKUP(C177,'04_SCOPE_CLASSIFICATION'!$A$5:$B$35,2,FALSE),"UNKNOWN OBJECT"))</f>
        <v/>
      </c>
      <c r="E177" s="131" t="n"/>
      <c r="F177" s="54">
        <f>IF(E177="","",IFERROR(VLOOKUP(E177,'01_MANIFEST_LIBRARY'!$A$17:$B$35,2,FALSE),"UNKNOWN PACK"))</f>
        <v/>
      </c>
      <c r="G177" s="131" t="n"/>
      <c r="H177" s="131" t="n"/>
      <c r="I177" s="131" t="n"/>
      <c r="J177" s="136">
        <f>IF(B177="","",IF('02_SYSTEM_PROFILE'!B44="Operations-Connected",IF(COUNTIFS('07_EVIDENCE_VAULT'!$A:$A,B177,'07_EVIDENCE_VAULT'!$K:$K,"Current",'07_EVIDENCE_VAULT'!$T:$T,"Imported*",'07_EVIDENCE_VAULT'!$U:$U,"Reconciled")-COUNTIFS('07_EVIDENCE_VAULT'!$A:$A,B177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unreconciled"),IF(COUNTIFS('07_EVIDENCE_VAULT'!$A:$A,B177,'07_EVIDENCE_VAULT'!$K:$K,"Current")-COUNTIFS('07_EVIDENCE_VAULT'!$A:$A,B177,'07_EVIDENCE_VAULT'!$K:$K,"Current",'07_EVIDENCE_VAULT'!$I:$I,"&lt;"&amp;TODAY(),'07_EVIDENCE_VAULT'!$I:$I,"&lt;&gt;")&gt;0,"Current evidence","Missing / stale / unknown")))</f>
        <v/>
      </c>
      <c r="K177" s="136">
        <f>IF(B177="","",IF(D177="UNKNOWN OBJECT","BLOCK — unknown object",IF(D177="","BLOCK — object not configured",IF(F177="UNKNOWN PACK","BLOCK — unknown pack",IF(IFERROR(VLOOKUP(E177,'01_MANIFEST_LIBRARY'!$A$17:$D$35,4,FALSE),"")&lt;&gt;"Active","BLOCK — pack not active","VALID OBJECT/PACK")))))</f>
        <v/>
      </c>
      <c r="L177" s="136">
        <f>IF(B177="","",IF(G177="","BLOCK — Control / Claim ID required",IF(COUNTIFS('06_CONTROL_PACK_REGISTER'!$B$26:$B$225,C177,'06_CONTROL_PACK_REGISTER'!$C$26:$C$225,E177,'06_CONTROL_PACK_REGISTER'!$D$26:$D$225,G177)&gt;0,"VALID CONTROL/CLAIM","BLOCK — control/claim not registered for object + pack")))</f>
        <v/>
      </c>
      <c r="M177" s="131" t="n"/>
      <c r="N177" s="136">
        <f>IF(B177="","",IF(LEFT(J177,7)&lt;&gt;"Current","BLOCK — evidence currency",IF(K177&lt;&gt;"VALID OBJECT/PACK","BLOCK — object/pack mapping",IF(L177&lt;&gt;"VALID CONTROL/CLAIM","BLOCK — control/claim mapping",IF(M177="Confirmed supports requirement","REVIEWED SUPPORT",IF(M177="Rejected","REJECTED SUPPORT",IF(M177="Needs clarification","UNRESOLVED SUPPORT","UNREVIEWED SUPPORT")))))))</f>
        <v/>
      </c>
      <c r="O177" s="131" t="n"/>
      <c r="P177" s="131" t="n"/>
      <c r="Q177" s="131" t="n"/>
      <c r="R177" s="131" t="n"/>
      <c r="S177" s="136">
        <f>IF(OR(C177="",E177="",G177=""),"",C177&amp;"|"&amp;E177&amp;"|"&amp;G177)</f>
        <v/>
      </c>
    </row>
    <row r="178">
      <c r="A178" s="54" t="inlineStr">
        <is>
          <t>EVL-00174</t>
        </is>
      </c>
      <c r="B178" s="131" t="n"/>
      <c r="C178" s="131" t="n"/>
      <c r="D178" s="54">
        <f>IF(C178="","",IFERROR(VLOOKUP(C178,'04_SCOPE_CLASSIFICATION'!$A$5:$B$35,2,FALSE),"UNKNOWN OBJECT"))</f>
        <v/>
      </c>
      <c r="E178" s="131" t="n"/>
      <c r="F178" s="54">
        <f>IF(E178="","",IFERROR(VLOOKUP(E178,'01_MANIFEST_LIBRARY'!$A$17:$B$35,2,FALSE),"UNKNOWN PACK"))</f>
        <v/>
      </c>
      <c r="G178" s="131" t="n"/>
      <c r="H178" s="131" t="n"/>
      <c r="I178" s="131" t="n"/>
      <c r="J178" s="136">
        <f>IF(B178="","",IF('02_SYSTEM_PROFILE'!B44="Operations-Connected",IF(COUNTIFS('07_EVIDENCE_VAULT'!$A:$A,B178,'07_EVIDENCE_VAULT'!$K:$K,"Current",'07_EVIDENCE_VAULT'!$T:$T,"Imported*",'07_EVIDENCE_VAULT'!$U:$U,"Reconciled")-COUNTIFS('07_EVIDENCE_VAULT'!$A:$A,B178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unreconciled"),IF(COUNTIFS('07_EVIDENCE_VAULT'!$A:$A,B178,'07_EVIDENCE_VAULT'!$K:$K,"Current")-COUNTIFS('07_EVIDENCE_VAULT'!$A:$A,B178,'07_EVIDENCE_VAULT'!$K:$K,"Current",'07_EVIDENCE_VAULT'!$I:$I,"&lt;"&amp;TODAY(),'07_EVIDENCE_VAULT'!$I:$I,"&lt;&gt;")&gt;0,"Current evidence","Missing / stale / unknown")))</f>
        <v/>
      </c>
      <c r="K178" s="136">
        <f>IF(B178="","",IF(D178="UNKNOWN OBJECT","BLOCK — unknown object",IF(D178="","BLOCK — object not configured",IF(F178="UNKNOWN PACK","BLOCK — unknown pack",IF(IFERROR(VLOOKUP(E178,'01_MANIFEST_LIBRARY'!$A$17:$D$35,4,FALSE),"")&lt;&gt;"Active","BLOCK — pack not active","VALID OBJECT/PACK")))))</f>
        <v/>
      </c>
      <c r="L178" s="136">
        <f>IF(B178="","",IF(G178="","BLOCK — Control / Claim ID required",IF(COUNTIFS('06_CONTROL_PACK_REGISTER'!$B$26:$B$225,C178,'06_CONTROL_PACK_REGISTER'!$C$26:$C$225,E178,'06_CONTROL_PACK_REGISTER'!$D$26:$D$225,G178)&gt;0,"VALID CONTROL/CLAIM","BLOCK — control/claim not registered for object + pack")))</f>
        <v/>
      </c>
      <c r="M178" s="131" t="n"/>
      <c r="N178" s="136">
        <f>IF(B178="","",IF(LEFT(J178,7)&lt;&gt;"Current","BLOCK — evidence currency",IF(K178&lt;&gt;"VALID OBJECT/PACK","BLOCK — object/pack mapping",IF(L178&lt;&gt;"VALID CONTROL/CLAIM","BLOCK — control/claim mapping",IF(M178="Confirmed supports requirement","REVIEWED SUPPORT",IF(M178="Rejected","REJECTED SUPPORT",IF(M178="Needs clarification","UNRESOLVED SUPPORT","UNREVIEWED SUPPORT")))))))</f>
        <v/>
      </c>
      <c r="O178" s="131" t="n"/>
      <c r="P178" s="131" t="n"/>
      <c r="Q178" s="131" t="n"/>
      <c r="R178" s="131" t="n"/>
      <c r="S178" s="136">
        <f>IF(OR(C178="",E178="",G178=""),"",C178&amp;"|"&amp;E178&amp;"|"&amp;G178)</f>
        <v/>
      </c>
    </row>
    <row r="179">
      <c r="A179" s="54" t="inlineStr">
        <is>
          <t>EVL-00175</t>
        </is>
      </c>
      <c r="B179" s="131" t="n"/>
      <c r="C179" s="131" t="n"/>
      <c r="D179" s="54">
        <f>IF(C179="","",IFERROR(VLOOKUP(C179,'04_SCOPE_CLASSIFICATION'!$A$5:$B$35,2,FALSE),"UNKNOWN OBJECT"))</f>
        <v/>
      </c>
      <c r="E179" s="131" t="n"/>
      <c r="F179" s="54">
        <f>IF(E179="","",IFERROR(VLOOKUP(E179,'01_MANIFEST_LIBRARY'!$A$17:$B$35,2,FALSE),"UNKNOWN PACK"))</f>
        <v/>
      </c>
      <c r="G179" s="131" t="n"/>
      <c r="H179" s="131" t="n"/>
      <c r="I179" s="131" t="n"/>
      <c r="J179" s="136">
        <f>IF(B179="","",IF('02_SYSTEM_PROFILE'!B44="Operations-Connected",IF(COUNTIFS('07_EVIDENCE_VAULT'!$A:$A,B179,'07_EVIDENCE_VAULT'!$K:$K,"Current",'07_EVIDENCE_VAULT'!$T:$T,"Imported*",'07_EVIDENCE_VAULT'!$U:$U,"Reconciled")-COUNTIFS('07_EVIDENCE_VAULT'!$A:$A,B179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unreconciled"),IF(COUNTIFS('07_EVIDENCE_VAULT'!$A:$A,B179,'07_EVIDENCE_VAULT'!$K:$K,"Current")-COUNTIFS('07_EVIDENCE_VAULT'!$A:$A,B179,'07_EVIDENCE_VAULT'!$K:$K,"Current",'07_EVIDENCE_VAULT'!$I:$I,"&lt;"&amp;TODAY(),'07_EVIDENCE_VAULT'!$I:$I,"&lt;&gt;")&gt;0,"Current evidence","Missing / stale / unknown")))</f>
        <v/>
      </c>
      <c r="K179" s="136">
        <f>IF(B179="","",IF(D179="UNKNOWN OBJECT","BLOCK — unknown object",IF(D179="","BLOCK — object not configured",IF(F179="UNKNOWN PACK","BLOCK — unknown pack",IF(IFERROR(VLOOKUP(E179,'01_MANIFEST_LIBRARY'!$A$17:$D$35,4,FALSE),"")&lt;&gt;"Active","BLOCK — pack not active","VALID OBJECT/PACK")))))</f>
        <v/>
      </c>
      <c r="L179" s="136">
        <f>IF(B179="","",IF(G179="","BLOCK — Control / Claim ID required",IF(COUNTIFS('06_CONTROL_PACK_REGISTER'!$B$26:$B$225,C179,'06_CONTROL_PACK_REGISTER'!$C$26:$C$225,E179,'06_CONTROL_PACK_REGISTER'!$D$26:$D$225,G179)&gt;0,"VALID CONTROL/CLAIM","BLOCK — control/claim not registered for object + pack")))</f>
        <v/>
      </c>
      <c r="M179" s="131" t="n"/>
      <c r="N179" s="136">
        <f>IF(B179="","",IF(LEFT(J179,7)&lt;&gt;"Current","BLOCK — evidence currency",IF(K179&lt;&gt;"VALID OBJECT/PACK","BLOCK — object/pack mapping",IF(L179&lt;&gt;"VALID CONTROL/CLAIM","BLOCK — control/claim mapping",IF(M179="Confirmed supports requirement","REVIEWED SUPPORT",IF(M179="Rejected","REJECTED SUPPORT",IF(M179="Needs clarification","UNRESOLVED SUPPORT","UNREVIEWED SUPPORT")))))))</f>
        <v/>
      </c>
      <c r="O179" s="131" t="n"/>
      <c r="P179" s="131" t="n"/>
      <c r="Q179" s="131" t="n"/>
      <c r="R179" s="131" t="n"/>
      <c r="S179" s="136">
        <f>IF(OR(C179="",E179="",G179=""),"",C179&amp;"|"&amp;E179&amp;"|"&amp;G179)</f>
        <v/>
      </c>
    </row>
    <row r="180">
      <c r="A180" s="54" t="inlineStr">
        <is>
          <t>EVL-00176</t>
        </is>
      </c>
      <c r="B180" s="131" t="n"/>
      <c r="C180" s="131" t="n"/>
      <c r="D180" s="54">
        <f>IF(C180="","",IFERROR(VLOOKUP(C180,'04_SCOPE_CLASSIFICATION'!$A$5:$B$35,2,FALSE),"UNKNOWN OBJECT"))</f>
        <v/>
      </c>
      <c r="E180" s="131" t="n"/>
      <c r="F180" s="54">
        <f>IF(E180="","",IFERROR(VLOOKUP(E180,'01_MANIFEST_LIBRARY'!$A$17:$B$35,2,FALSE),"UNKNOWN PACK"))</f>
        <v/>
      </c>
      <c r="G180" s="131" t="n"/>
      <c r="H180" s="131" t="n"/>
      <c r="I180" s="131" t="n"/>
      <c r="J180" s="136">
        <f>IF(B180="","",IF('02_SYSTEM_PROFILE'!B44="Operations-Connected",IF(COUNTIFS('07_EVIDENCE_VAULT'!$A:$A,B180,'07_EVIDENCE_VAULT'!$K:$K,"Current",'07_EVIDENCE_VAULT'!$T:$T,"Imported*",'07_EVIDENCE_VAULT'!$U:$U,"Reconciled")-COUNTIFS('07_EVIDENCE_VAULT'!$A:$A,B180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unreconciled"),IF(COUNTIFS('07_EVIDENCE_VAULT'!$A:$A,B180,'07_EVIDENCE_VAULT'!$K:$K,"Current")-COUNTIFS('07_EVIDENCE_VAULT'!$A:$A,B180,'07_EVIDENCE_VAULT'!$K:$K,"Current",'07_EVIDENCE_VAULT'!$I:$I,"&lt;"&amp;TODAY(),'07_EVIDENCE_VAULT'!$I:$I,"&lt;&gt;")&gt;0,"Current evidence","Missing / stale / unknown")))</f>
        <v/>
      </c>
      <c r="K180" s="136">
        <f>IF(B180="","",IF(D180="UNKNOWN OBJECT","BLOCK — unknown object",IF(D180="","BLOCK — object not configured",IF(F180="UNKNOWN PACK","BLOCK — unknown pack",IF(IFERROR(VLOOKUP(E180,'01_MANIFEST_LIBRARY'!$A$17:$D$35,4,FALSE),"")&lt;&gt;"Active","BLOCK — pack not active","VALID OBJECT/PACK")))))</f>
        <v/>
      </c>
      <c r="L180" s="136">
        <f>IF(B180="","",IF(G180="","BLOCK — Control / Claim ID required",IF(COUNTIFS('06_CONTROL_PACK_REGISTER'!$B$26:$B$225,C180,'06_CONTROL_PACK_REGISTER'!$C$26:$C$225,E180,'06_CONTROL_PACK_REGISTER'!$D$26:$D$225,G180)&gt;0,"VALID CONTROL/CLAIM","BLOCK — control/claim not registered for object + pack")))</f>
        <v/>
      </c>
      <c r="M180" s="131" t="n"/>
      <c r="N180" s="136">
        <f>IF(B180="","",IF(LEFT(J180,7)&lt;&gt;"Current","BLOCK — evidence currency",IF(K180&lt;&gt;"VALID OBJECT/PACK","BLOCK — object/pack mapping",IF(L180&lt;&gt;"VALID CONTROL/CLAIM","BLOCK — control/claim mapping",IF(M180="Confirmed supports requirement","REVIEWED SUPPORT",IF(M180="Rejected","REJECTED SUPPORT",IF(M180="Needs clarification","UNRESOLVED SUPPORT","UNREVIEWED SUPPORT")))))))</f>
        <v/>
      </c>
      <c r="O180" s="131" t="n"/>
      <c r="P180" s="131" t="n"/>
      <c r="Q180" s="131" t="n"/>
      <c r="R180" s="131" t="n"/>
      <c r="S180" s="136">
        <f>IF(OR(C180="",E180="",G180=""),"",C180&amp;"|"&amp;E180&amp;"|"&amp;G180)</f>
        <v/>
      </c>
    </row>
    <row r="181">
      <c r="A181" s="54" t="inlineStr">
        <is>
          <t>EVL-00177</t>
        </is>
      </c>
      <c r="B181" s="131" t="n"/>
      <c r="C181" s="131" t="n"/>
      <c r="D181" s="54">
        <f>IF(C181="","",IFERROR(VLOOKUP(C181,'04_SCOPE_CLASSIFICATION'!$A$5:$B$35,2,FALSE),"UNKNOWN OBJECT"))</f>
        <v/>
      </c>
      <c r="E181" s="131" t="n"/>
      <c r="F181" s="54">
        <f>IF(E181="","",IFERROR(VLOOKUP(E181,'01_MANIFEST_LIBRARY'!$A$17:$B$35,2,FALSE),"UNKNOWN PACK"))</f>
        <v/>
      </c>
      <c r="G181" s="131" t="n"/>
      <c r="H181" s="131" t="n"/>
      <c r="I181" s="131" t="n"/>
      <c r="J181" s="136">
        <f>IF(B181="","",IF('02_SYSTEM_PROFILE'!B44="Operations-Connected",IF(COUNTIFS('07_EVIDENCE_VAULT'!$A:$A,B181,'07_EVIDENCE_VAULT'!$K:$K,"Current",'07_EVIDENCE_VAULT'!$T:$T,"Imported*",'07_EVIDENCE_VAULT'!$U:$U,"Reconciled")-COUNTIFS('07_EVIDENCE_VAULT'!$A:$A,B181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unreconciled"),IF(COUNTIFS('07_EVIDENCE_VAULT'!$A:$A,B181,'07_EVIDENCE_VAULT'!$K:$K,"Current")-COUNTIFS('07_EVIDENCE_VAULT'!$A:$A,B181,'07_EVIDENCE_VAULT'!$K:$K,"Current",'07_EVIDENCE_VAULT'!$I:$I,"&lt;"&amp;TODAY(),'07_EVIDENCE_VAULT'!$I:$I,"&lt;&gt;")&gt;0,"Current evidence","Missing / stale / unknown")))</f>
        <v/>
      </c>
      <c r="K181" s="136">
        <f>IF(B181="","",IF(D181="UNKNOWN OBJECT","BLOCK — unknown object",IF(D181="","BLOCK — object not configured",IF(F181="UNKNOWN PACK","BLOCK — unknown pack",IF(IFERROR(VLOOKUP(E181,'01_MANIFEST_LIBRARY'!$A$17:$D$35,4,FALSE),"")&lt;&gt;"Active","BLOCK — pack not active","VALID OBJECT/PACK")))))</f>
        <v/>
      </c>
      <c r="L181" s="136">
        <f>IF(B181="","",IF(G181="","BLOCK — Control / Claim ID required",IF(COUNTIFS('06_CONTROL_PACK_REGISTER'!$B$26:$B$225,C181,'06_CONTROL_PACK_REGISTER'!$C$26:$C$225,E181,'06_CONTROL_PACK_REGISTER'!$D$26:$D$225,G181)&gt;0,"VALID CONTROL/CLAIM","BLOCK — control/claim not registered for object + pack")))</f>
        <v/>
      </c>
      <c r="M181" s="131" t="n"/>
      <c r="N181" s="136">
        <f>IF(B181="","",IF(LEFT(J181,7)&lt;&gt;"Current","BLOCK — evidence currency",IF(K181&lt;&gt;"VALID OBJECT/PACK","BLOCK — object/pack mapping",IF(L181&lt;&gt;"VALID CONTROL/CLAIM","BLOCK — control/claim mapping",IF(M181="Confirmed supports requirement","REVIEWED SUPPORT",IF(M181="Rejected","REJECTED SUPPORT",IF(M181="Needs clarification","UNRESOLVED SUPPORT","UNREVIEWED SUPPORT")))))))</f>
        <v/>
      </c>
      <c r="O181" s="131" t="n"/>
      <c r="P181" s="131" t="n"/>
      <c r="Q181" s="131" t="n"/>
      <c r="R181" s="131" t="n"/>
      <c r="S181" s="136">
        <f>IF(OR(C181="",E181="",G181=""),"",C181&amp;"|"&amp;E181&amp;"|"&amp;G181)</f>
        <v/>
      </c>
    </row>
    <row r="182">
      <c r="A182" s="54" t="inlineStr">
        <is>
          <t>EVL-00178</t>
        </is>
      </c>
      <c r="B182" s="131" t="n"/>
      <c r="C182" s="131" t="n"/>
      <c r="D182" s="54">
        <f>IF(C182="","",IFERROR(VLOOKUP(C182,'04_SCOPE_CLASSIFICATION'!$A$5:$B$35,2,FALSE),"UNKNOWN OBJECT"))</f>
        <v/>
      </c>
      <c r="E182" s="131" t="n"/>
      <c r="F182" s="54">
        <f>IF(E182="","",IFERROR(VLOOKUP(E182,'01_MANIFEST_LIBRARY'!$A$17:$B$35,2,FALSE),"UNKNOWN PACK"))</f>
        <v/>
      </c>
      <c r="G182" s="131" t="n"/>
      <c r="H182" s="131" t="n"/>
      <c r="I182" s="131" t="n"/>
      <c r="J182" s="136">
        <f>IF(B182="","",IF('02_SYSTEM_PROFILE'!B44="Operations-Connected",IF(COUNTIFS('07_EVIDENCE_VAULT'!$A:$A,B182,'07_EVIDENCE_VAULT'!$K:$K,"Current",'07_EVIDENCE_VAULT'!$T:$T,"Imported*",'07_EVIDENCE_VAULT'!$U:$U,"Reconciled")-COUNTIFS('07_EVIDENCE_VAULT'!$A:$A,B182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unreconciled"),IF(COUNTIFS('07_EVIDENCE_VAULT'!$A:$A,B182,'07_EVIDENCE_VAULT'!$K:$K,"Current")-COUNTIFS('07_EVIDENCE_VAULT'!$A:$A,B182,'07_EVIDENCE_VAULT'!$K:$K,"Current",'07_EVIDENCE_VAULT'!$I:$I,"&lt;"&amp;TODAY(),'07_EVIDENCE_VAULT'!$I:$I,"&lt;&gt;")&gt;0,"Current evidence","Missing / stale / unknown")))</f>
        <v/>
      </c>
      <c r="K182" s="136">
        <f>IF(B182="","",IF(D182="UNKNOWN OBJECT","BLOCK — unknown object",IF(D182="","BLOCK — object not configured",IF(F182="UNKNOWN PACK","BLOCK — unknown pack",IF(IFERROR(VLOOKUP(E182,'01_MANIFEST_LIBRARY'!$A$17:$D$35,4,FALSE),"")&lt;&gt;"Active","BLOCK — pack not active","VALID OBJECT/PACK")))))</f>
        <v/>
      </c>
      <c r="L182" s="136">
        <f>IF(B182="","",IF(G182="","BLOCK — Control / Claim ID required",IF(COUNTIFS('06_CONTROL_PACK_REGISTER'!$B$26:$B$225,C182,'06_CONTROL_PACK_REGISTER'!$C$26:$C$225,E182,'06_CONTROL_PACK_REGISTER'!$D$26:$D$225,G182)&gt;0,"VALID CONTROL/CLAIM","BLOCK — control/claim not registered for object + pack")))</f>
        <v/>
      </c>
      <c r="M182" s="131" t="n"/>
      <c r="N182" s="136">
        <f>IF(B182="","",IF(LEFT(J182,7)&lt;&gt;"Current","BLOCK — evidence currency",IF(K182&lt;&gt;"VALID OBJECT/PACK","BLOCK — object/pack mapping",IF(L182&lt;&gt;"VALID CONTROL/CLAIM","BLOCK — control/claim mapping",IF(M182="Confirmed supports requirement","REVIEWED SUPPORT",IF(M182="Rejected","REJECTED SUPPORT",IF(M182="Needs clarification","UNRESOLVED SUPPORT","UNREVIEWED SUPPORT")))))))</f>
        <v/>
      </c>
      <c r="O182" s="131" t="n"/>
      <c r="P182" s="131" t="n"/>
      <c r="Q182" s="131" t="n"/>
      <c r="R182" s="131" t="n"/>
      <c r="S182" s="136">
        <f>IF(OR(C182="",E182="",G182=""),"",C182&amp;"|"&amp;E182&amp;"|"&amp;G182)</f>
        <v/>
      </c>
    </row>
    <row r="183">
      <c r="A183" s="54" t="inlineStr">
        <is>
          <t>EVL-00179</t>
        </is>
      </c>
      <c r="B183" s="131" t="n"/>
      <c r="C183" s="131" t="n"/>
      <c r="D183" s="54">
        <f>IF(C183="","",IFERROR(VLOOKUP(C183,'04_SCOPE_CLASSIFICATION'!$A$5:$B$35,2,FALSE),"UNKNOWN OBJECT"))</f>
        <v/>
      </c>
      <c r="E183" s="131" t="n"/>
      <c r="F183" s="54">
        <f>IF(E183="","",IFERROR(VLOOKUP(E183,'01_MANIFEST_LIBRARY'!$A$17:$B$35,2,FALSE),"UNKNOWN PACK"))</f>
        <v/>
      </c>
      <c r="G183" s="131" t="n"/>
      <c r="H183" s="131" t="n"/>
      <c r="I183" s="131" t="n"/>
      <c r="J183" s="136">
        <f>IF(B183="","",IF('02_SYSTEM_PROFILE'!B44="Operations-Connected",IF(COUNTIFS('07_EVIDENCE_VAULT'!$A:$A,B183,'07_EVIDENCE_VAULT'!$K:$K,"Current",'07_EVIDENCE_VAULT'!$T:$T,"Imported*",'07_EVIDENCE_VAULT'!$U:$U,"Reconciled")-COUNTIFS('07_EVIDENCE_VAULT'!$A:$A,B183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unreconciled"),IF(COUNTIFS('07_EVIDENCE_VAULT'!$A:$A,B183,'07_EVIDENCE_VAULT'!$K:$K,"Current")-COUNTIFS('07_EVIDENCE_VAULT'!$A:$A,B183,'07_EVIDENCE_VAULT'!$K:$K,"Current",'07_EVIDENCE_VAULT'!$I:$I,"&lt;"&amp;TODAY(),'07_EVIDENCE_VAULT'!$I:$I,"&lt;&gt;")&gt;0,"Current evidence","Missing / stale / unknown")))</f>
        <v/>
      </c>
      <c r="K183" s="136">
        <f>IF(B183="","",IF(D183="UNKNOWN OBJECT","BLOCK — unknown object",IF(D183="","BLOCK — object not configured",IF(F183="UNKNOWN PACK","BLOCK — unknown pack",IF(IFERROR(VLOOKUP(E183,'01_MANIFEST_LIBRARY'!$A$17:$D$35,4,FALSE),"")&lt;&gt;"Active","BLOCK — pack not active","VALID OBJECT/PACK")))))</f>
        <v/>
      </c>
      <c r="L183" s="136">
        <f>IF(B183="","",IF(G183="","BLOCK — Control / Claim ID required",IF(COUNTIFS('06_CONTROL_PACK_REGISTER'!$B$26:$B$225,C183,'06_CONTROL_PACK_REGISTER'!$C$26:$C$225,E183,'06_CONTROL_PACK_REGISTER'!$D$26:$D$225,G183)&gt;0,"VALID CONTROL/CLAIM","BLOCK — control/claim not registered for object + pack")))</f>
        <v/>
      </c>
      <c r="M183" s="131" t="n"/>
      <c r="N183" s="136">
        <f>IF(B183="","",IF(LEFT(J183,7)&lt;&gt;"Current","BLOCK — evidence currency",IF(K183&lt;&gt;"VALID OBJECT/PACK","BLOCK — object/pack mapping",IF(L183&lt;&gt;"VALID CONTROL/CLAIM","BLOCK — control/claim mapping",IF(M183="Confirmed supports requirement","REVIEWED SUPPORT",IF(M183="Rejected","REJECTED SUPPORT",IF(M183="Needs clarification","UNRESOLVED SUPPORT","UNREVIEWED SUPPORT")))))))</f>
        <v/>
      </c>
      <c r="O183" s="131" t="n"/>
      <c r="P183" s="131" t="n"/>
      <c r="Q183" s="131" t="n"/>
      <c r="R183" s="131" t="n"/>
      <c r="S183" s="136">
        <f>IF(OR(C183="",E183="",G183=""),"",C183&amp;"|"&amp;E183&amp;"|"&amp;G183)</f>
        <v/>
      </c>
    </row>
    <row r="184">
      <c r="A184" s="54" t="inlineStr">
        <is>
          <t>EVL-00180</t>
        </is>
      </c>
      <c r="B184" s="131" t="n"/>
      <c r="C184" s="131" t="n"/>
      <c r="D184" s="54">
        <f>IF(C184="","",IFERROR(VLOOKUP(C184,'04_SCOPE_CLASSIFICATION'!$A$5:$B$35,2,FALSE),"UNKNOWN OBJECT"))</f>
        <v/>
      </c>
      <c r="E184" s="131" t="n"/>
      <c r="F184" s="54">
        <f>IF(E184="","",IFERROR(VLOOKUP(E184,'01_MANIFEST_LIBRARY'!$A$17:$B$35,2,FALSE),"UNKNOWN PACK"))</f>
        <v/>
      </c>
      <c r="G184" s="131" t="n"/>
      <c r="H184" s="131" t="n"/>
      <c r="I184" s="131" t="n"/>
      <c r="J184" s="136">
        <f>IF(B184="","",IF('02_SYSTEM_PROFILE'!B44="Operations-Connected",IF(COUNTIFS('07_EVIDENCE_VAULT'!$A:$A,B184,'07_EVIDENCE_VAULT'!$K:$K,"Current",'07_EVIDENCE_VAULT'!$T:$T,"Imported*",'07_EVIDENCE_VAULT'!$U:$U,"Reconciled")-COUNTIFS('07_EVIDENCE_VAULT'!$A:$A,B184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unreconciled"),IF(COUNTIFS('07_EVIDENCE_VAULT'!$A:$A,B184,'07_EVIDENCE_VAULT'!$K:$K,"Current")-COUNTIFS('07_EVIDENCE_VAULT'!$A:$A,B184,'07_EVIDENCE_VAULT'!$K:$K,"Current",'07_EVIDENCE_VAULT'!$I:$I,"&lt;"&amp;TODAY(),'07_EVIDENCE_VAULT'!$I:$I,"&lt;&gt;")&gt;0,"Current evidence","Missing / stale / unknown")))</f>
        <v/>
      </c>
      <c r="K184" s="136">
        <f>IF(B184="","",IF(D184="UNKNOWN OBJECT","BLOCK — unknown object",IF(D184="","BLOCK — object not configured",IF(F184="UNKNOWN PACK","BLOCK — unknown pack",IF(IFERROR(VLOOKUP(E184,'01_MANIFEST_LIBRARY'!$A$17:$D$35,4,FALSE),"")&lt;&gt;"Active","BLOCK — pack not active","VALID OBJECT/PACK")))))</f>
        <v/>
      </c>
      <c r="L184" s="136">
        <f>IF(B184="","",IF(G184="","BLOCK — Control / Claim ID required",IF(COUNTIFS('06_CONTROL_PACK_REGISTER'!$B$26:$B$225,C184,'06_CONTROL_PACK_REGISTER'!$C$26:$C$225,E184,'06_CONTROL_PACK_REGISTER'!$D$26:$D$225,G184)&gt;0,"VALID CONTROL/CLAIM","BLOCK — control/claim not registered for object + pack")))</f>
        <v/>
      </c>
      <c r="M184" s="131" t="n"/>
      <c r="N184" s="136">
        <f>IF(B184="","",IF(LEFT(J184,7)&lt;&gt;"Current","BLOCK — evidence currency",IF(K184&lt;&gt;"VALID OBJECT/PACK","BLOCK — object/pack mapping",IF(L184&lt;&gt;"VALID CONTROL/CLAIM","BLOCK — control/claim mapping",IF(M184="Confirmed supports requirement","REVIEWED SUPPORT",IF(M184="Rejected","REJECTED SUPPORT",IF(M184="Needs clarification","UNRESOLVED SUPPORT","UNREVIEWED SUPPORT")))))))</f>
        <v/>
      </c>
      <c r="O184" s="131" t="n"/>
      <c r="P184" s="131" t="n"/>
      <c r="Q184" s="131" t="n"/>
      <c r="R184" s="131" t="n"/>
      <c r="S184" s="136">
        <f>IF(OR(C184="",E184="",G184=""),"",C184&amp;"|"&amp;E184&amp;"|"&amp;G184)</f>
        <v/>
      </c>
    </row>
    <row r="185">
      <c r="A185" s="54" t="inlineStr">
        <is>
          <t>EVL-00181</t>
        </is>
      </c>
      <c r="B185" s="131" t="n"/>
      <c r="C185" s="131" t="n"/>
      <c r="D185" s="54">
        <f>IF(C185="","",IFERROR(VLOOKUP(C185,'04_SCOPE_CLASSIFICATION'!$A$5:$B$35,2,FALSE),"UNKNOWN OBJECT"))</f>
        <v/>
      </c>
      <c r="E185" s="131" t="n"/>
      <c r="F185" s="54">
        <f>IF(E185="","",IFERROR(VLOOKUP(E185,'01_MANIFEST_LIBRARY'!$A$17:$B$35,2,FALSE),"UNKNOWN PACK"))</f>
        <v/>
      </c>
      <c r="G185" s="131" t="n"/>
      <c r="H185" s="131" t="n"/>
      <c r="I185" s="131" t="n"/>
      <c r="J185" s="136">
        <f>IF(B185="","",IF('02_SYSTEM_PROFILE'!B44="Operations-Connected",IF(COUNTIFS('07_EVIDENCE_VAULT'!$A:$A,B185,'07_EVIDENCE_VAULT'!$K:$K,"Current",'07_EVIDENCE_VAULT'!$T:$T,"Imported*",'07_EVIDENCE_VAULT'!$U:$U,"Reconciled")-COUNTIFS('07_EVIDENCE_VAULT'!$A:$A,B185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unreconciled"),IF(COUNTIFS('07_EVIDENCE_VAULT'!$A:$A,B185,'07_EVIDENCE_VAULT'!$K:$K,"Current")-COUNTIFS('07_EVIDENCE_VAULT'!$A:$A,B185,'07_EVIDENCE_VAULT'!$K:$K,"Current",'07_EVIDENCE_VAULT'!$I:$I,"&lt;"&amp;TODAY(),'07_EVIDENCE_VAULT'!$I:$I,"&lt;&gt;")&gt;0,"Current evidence","Missing / stale / unknown")))</f>
        <v/>
      </c>
      <c r="K185" s="136">
        <f>IF(B185="","",IF(D185="UNKNOWN OBJECT","BLOCK — unknown object",IF(D185="","BLOCK — object not configured",IF(F185="UNKNOWN PACK","BLOCK — unknown pack",IF(IFERROR(VLOOKUP(E185,'01_MANIFEST_LIBRARY'!$A$17:$D$35,4,FALSE),"")&lt;&gt;"Active","BLOCK — pack not active","VALID OBJECT/PACK")))))</f>
        <v/>
      </c>
      <c r="L185" s="136">
        <f>IF(B185="","",IF(G185="","BLOCK — Control / Claim ID required",IF(COUNTIFS('06_CONTROL_PACK_REGISTER'!$B$26:$B$225,C185,'06_CONTROL_PACK_REGISTER'!$C$26:$C$225,E185,'06_CONTROL_PACK_REGISTER'!$D$26:$D$225,G185)&gt;0,"VALID CONTROL/CLAIM","BLOCK — control/claim not registered for object + pack")))</f>
        <v/>
      </c>
      <c r="M185" s="131" t="n"/>
      <c r="N185" s="136">
        <f>IF(B185="","",IF(LEFT(J185,7)&lt;&gt;"Current","BLOCK — evidence currency",IF(K185&lt;&gt;"VALID OBJECT/PACK","BLOCK — object/pack mapping",IF(L185&lt;&gt;"VALID CONTROL/CLAIM","BLOCK — control/claim mapping",IF(M185="Confirmed supports requirement","REVIEWED SUPPORT",IF(M185="Rejected","REJECTED SUPPORT",IF(M185="Needs clarification","UNRESOLVED SUPPORT","UNREVIEWED SUPPORT")))))))</f>
        <v/>
      </c>
      <c r="O185" s="131" t="n"/>
      <c r="P185" s="131" t="n"/>
      <c r="Q185" s="131" t="n"/>
      <c r="R185" s="131" t="n"/>
      <c r="S185" s="136">
        <f>IF(OR(C185="",E185="",G185=""),"",C185&amp;"|"&amp;E185&amp;"|"&amp;G185)</f>
        <v/>
      </c>
    </row>
    <row r="186">
      <c r="A186" s="54" t="inlineStr">
        <is>
          <t>EVL-00182</t>
        </is>
      </c>
      <c r="B186" s="131" t="n"/>
      <c r="C186" s="131" t="n"/>
      <c r="D186" s="54">
        <f>IF(C186="","",IFERROR(VLOOKUP(C186,'04_SCOPE_CLASSIFICATION'!$A$5:$B$35,2,FALSE),"UNKNOWN OBJECT"))</f>
        <v/>
      </c>
      <c r="E186" s="131" t="n"/>
      <c r="F186" s="54">
        <f>IF(E186="","",IFERROR(VLOOKUP(E186,'01_MANIFEST_LIBRARY'!$A$17:$B$35,2,FALSE),"UNKNOWN PACK"))</f>
        <v/>
      </c>
      <c r="G186" s="131" t="n"/>
      <c r="H186" s="131" t="n"/>
      <c r="I186" s="131" t="n"/>
      <c r="J186" s="136">
        <f>IF(B186="","",IF('02_SYSTEM_PROFILE'!B44="Operations-Connected",IF(COUNTIFS('07_EVIDENCE_VAULT'!$A:$A,B186,'07_EVIDENCE_VAULT'!$K:$K,"Current",'07_EVIDENCE_VAULT'!$T:$T,"Imported*",'07_EVIDENCE_VAULT'!$U:$U,"Reconciled")-COUNTIFS('07_EVIDENCE_VAULT'!$A:$A,B186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unreconciled"),IF(COUNTIFS('07_EVIDENCE_VAULT'!$A:$A,B186,'07_EVIDENCE_VAULT'!$K:$K,"Current")-COUNTIFS('07_EVIDENCE_VAULT'!$A:$A,B186,'07_EVIDENCE_VAULT'!$K:$K,"Current",'07_EVIDENCE_VAULT'!$I:$I,"&lt;"&amp;TODAY(),'07_EVIDENCE_VAULT'!$I:$I,"&lt;&gt;")&gt;0,"Current evidence","Missing / stale / unknown")))</f>
        <v/>
      </c>
      <c r="K186" s="136">
        <f>IF(B186="","",IF(D186="UNKNOWN OBJECT","BLOCK — unknown object",IF(D186="","BLOCK — object not configured",IF(F186="UNKNOWN PACK","BLOCK — unknown pack",IF(IFERROR(VLOOKUP(E186,'01_MANIFEST_LIBRARY'!$A$17:$D$35,4,FALSE),"")&lt;&gt;"Active","BLOCK — pack not active","VALID OBJECT/PACK")))))</f>
        <v/>
      </c>
      <c r="L186" s="136">
        <f>IF(B186="","",IF(G186="","BLOCK — Control / Claim ID required",IF(COUNTIFS('06_CONTROL_PACK_REGISTER'!$B$26:$B$225,C186,'06_CONTROL_PACK_REGISTER'!$C$26:$C$225,E186,'06_CONTROL_PACK_REGISTER'!$D$26:$D$225,G186)&gt;0,"VALID CONTROL/CLAIM","BLOCK — control/claim not registered for object + pack")))</f>
        <v/>
      </c>
      <c r="M186" s="131" t="n"/>
      <c r="N186" s="136">
        <f>IF(B186="","",IF(LEFT(J186,7)&lt;&gt;"Current","BLOCK — evidence currency",IF(K186&lt;&gt;"VALID OBJECT/PACK","BLOCK — object/pack mapping",IF(L186&lt;&gt;"VALID CONTROL/CLAIM","BLOCK — control/claim mapping",IF(M186="Confirmed supports requirement","REVIEWED SUPPORT",IF(M186="Rejected","REJECTED SUPPORT",IF(M186="Needs clarification","UNRESOLVED SUPPORT","UNREVIEWED SUPPORT")))))))</f>
        <v/>
      </c>
      <c r="O186" s="131" t="n"/>
      <c r="P186" s="131" t="n"/>
      <c r="Q186" s="131" t="n"/>
      <c r="R186" s="131" t="n"/>
      <c r="S186" s="136">
        <f>IF(OR(C186="",E186="",G186=""),"",C186&amp;"|"&amp;E186&amp;"|"&amp;G186)</f>
        <v/>
      </c>
    </row>
    <row r="187">
      <c r="A187" s="54" t="inlineStr">
        <is>
          <t>EVL-00183</t>
        </is>
      </c>
      <c r="B187" s="131" t="n"/>
      <c r="C187" s="131" t="n"/>
      <c r="D187" s="54">
        <f>IF(C187="","",IFERROR(VLOOKUP(C187,'04_SCOPE_CLASSIFICATION'!$A$5:$B$35,2,FALSE),"UNKNOWN OBJECT"))</f>
        <v/>
      </c>
      <c r="E187" s="131" t="n"/>
      <c r="F187" s="54">
        <f>IF(E187="","",IFERROR(VLOOKUP(E187,'01_MANIFEST_LIBRARY'!$A$17:$B$35,2,FALSE),"UNKNOWN PACK"))</f>
        <v/>
      </c>
      <c r="G187" s="131" t="n"/>
      <c r="H187" s="131" t="n"/>
      <c r="I187" s="131" t="n"/>
      <c r="J187" s="136">
        <f>IF(B187="","",IF('02_SYSTEM_PROFILE'!B44="Operations-Connected",IF(COUNTIFS('07_EVIDENCE_VAULT'!$A:$A,B187,'07_EVIDENCE_VAULT'!$K:$K,"Current",'07_EVIDENCE_VAULT'!$T:$T,"Imported*",'07_EVIDENCE_VAULT'!$U:$U,"Reconciled")-COUNTIFS('07_EVIDENCE_VAULT'!$A:$A,B187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unreconciled"),IF(COUNTIFS('07_EVIDENCE_VAULT'!$A:$A,B187,'07_EVIDENCE_VAULT'!$K:$K,"Current")-COUNTIFS('07_EVIDENCE_VAULT'!$A:$A,B187,'07_EVIDENCE_VAULT'!$K:$K,"Current",'07_EVIDENCE_VAULT'!$I:$I,"&lt;"&amp;TODAY(),'07_EVIDENCE_VAULT'!$I:$I,"&lt;&gt;")&gt;0,"Current evidence","Missing / stale / unknown")))</f>
        <v/>
      </c>
      <c r="K187" s="136">
        <f>IF(B187="","",IF(D187="UNKNOWN OBJECT","BLOCK — unknown object",IF(D187="","BLOCK — object not configured",IF(F187="UNKNOWN PACK","BLOCK — unknown pack",IF(IFERROR(VLOOKUP(E187,'01_MANIFEST_LIBRARY'!$A$17:$D$35,4,FALSE),"")&lt;&gt;"Active","BLOCK — pack not active","VALID OBJECT/PACK")))))</f>
        <v/>
      </c>
      <c r="L187" s="136">
        <f>IF(B187="","",IF(G187="","BLOCK — Control / Claim ID required",IF(COUNTIFS('06_CONTROL_PACK_REGISTER'!$B$26:$B$225,C187,'06_CONTROL_PACK_REGISTER'!$C$26:$C$225,E187,'06_CONTROL_PACK_REGISTER'!$D$26:$D$225,G187)&gt;0,"VALID CONTROL/CLAIM","BLOCK — control/claim not registered for object + pack")))</f>
        <v/>
      </c>
      <c r="M187" s="131" t="n"/>
      <c r="N187" s="136">
        <f>IF(B187="","",IF(LEFT(J187,7)&lt;&gt;"Current","BLOCK — evidence currency",IF(K187&lt;&gt;"VALID OBJECT/PACK","BLOCK — object/pack mapping",IF(L187&lt;&gt;"VALID CONTROL/CLAIM","BLOCK — control/claim mapping",IF(M187="Confirmed supports requirement","REVIEWED SUPPORT",IF(M187="Rejected","REJECTED SUPPORT",IF(M187="Needs clarification","UNRESOLVED SUPPORT","UNREVIEWED SUPPORT")))))))</f>
        <v/>
      </c>
      <c r="O187" s="131" t="n"/>
      <c r="P187" s="131" t="n"/>
      <c r="Q187" s="131" t="n"/>
      <c r="R187" s="131" t="n"/>
      <c r="S187" s="136">
        <f>IF(OR(C187="",E187="",G187=""),"",C187&amp;"|"&amp;E187&amp;"|"&amp;G187)</f>
        <v/>
      </c>
    </row>
    <row r="188">
      <c r="A188" s="54" t="inlineStr">
        <is>
          <t>EVL-00184</t>
        </is>
      </c>
      <c r="B188" s="131" t="n"/>
      <c r="C188" s="131" t="n"/>
      <c r="D188" s="54">
        <f>IF(C188="","",IFERROR(VLOOKUP(C188,'04_SCOPE_CLASSIFICATION'!$A$5:$B$35,2,FALSE),"UNKNOWN OBJECT"))</f>
        <v/>
      </c>
      <c r="E188" s="131" t="n"/>
      <c r="F188" s="54">
        <f>IF(E188="","",IFERROR(VLOOKUP(E188,'01_MANIFEST_LIBRARY'!$A$17:$B$35,2,FALSE),"UNKNOWN PACK"))</f>
        <v/>
      </c>
      <c r="G188" s="131" t="n"/>
      <c r="H188" s="131" t="n"/>
      <c r="I188" s="131" t="n"/>
      <c r="J188" s="136">
        <f>IF(B188="","",IF('02_SYSTEM_PROFILE'!B44="Operations-Connected",IF(COUNTIFS('07_EVIDENCE_VAULT'!$A:$A,B188,'07_EVIDENCE_VAULT'!$K:$K,"Current",'07_EVIDENCE_VAULT'!$T:$T,"Imported*",'07_EVIDENCE_VAULT'!$U:$U,"Reconciled")-COUNTIFS('07_EVIDENCE_VAULT'!$A:$A,B188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unreconciled"),IF(COUNTIFS('07_EVIDENCE_VAULT'!$A:$A,B188,'07_EVIDENCE_VAULT'!$K:$K,"Current")-COUNTIFS('07_EVIDENCE_VAULT'!$A:$A,B188,'07_EVIDENCE_VAULT'!$K:$K,"Current",'07_EVIDENCE_VAULT'!$I:$I,"&lt;"&amp;TODAY(),'07_EVIDENCE_VAULT'!$I:$I,"&lt;&gt;")&gt;0,"Current evidence","Missing / stale / unknown")))</f>
        <v/>
      </c>
      <c r="K188" s="136">
        <f>IF(B188="","",IF(D188="UNKNOWN OBJECT","BLOCK — unknown object",IF(D188="","BLOCK — object not configured",IF(F188="UNKNOWN PACK","BLOCK — unknown pack",IF(IFERROR(VLOOKUP(E188,'01_MANIFEST_LIBRARY'!$A$17:$D$35,4,FALSE),"")&lt;&gt;"Active","BLOCK — pack not active","VALID OBJECT/PACK")))))</f>
        <v/>
      </c>
      <c r="L188" s="136">
        <f>IF(B188="","",IF(G188="","BLOCK — Control / Claim ID required",IF(COUNTIFS('06_CONTROL_PACK_REGISTER'!$B$26:$B$225,C188,'06_CONTROL_PACK_REGISTER'!$C$26:$C$225,E188,'06_CONTROL_PACK_REGISTER'!$D$26:$D$225,G188)&gt;0,"VALID CONTROL/CLAIM","BLOCK — control/claim not registered for object + pack")))</f>
        <v/>
      </c>
      <c r="M188" s="131" t="n"/>
      <c r="N188" s="136">
        <f>IF(B188="","",IF(LEFT(J188,7)&lt;&gt;"Current","BLOCK — evidence currency",IF(K188&lt;&gt;"VALID OBJECT/PACK","BLOCK — object/pack mapping",IF(L188&lt;&gt;"VALID CONTROL/CLAIM","BLOCK — control/claim mapping",IF(M188="Confirmed supports requirement","REVIEWED SUPPORT",IF(M188="Rejected","REJECTED SUPPORT",IF(M188="Needs clarification","UNRESOLVED SUPPORT","UNREVIEWED SUPPORT")))))))</f>
        <v/>
      </c>
      <c r="O188" s="131" t="n"/>
      <c r="P188" s="131" t="n"/>
      <c r="Q188" s="131" t="n"/>
      <c r="R188" s="131" t="n"/>
      <c r="S188" s="136">
        <f>IF(OR(C188="",E188="",G188=""),"",C188&amp;"|"&amp;E188&amp;"|"&amp;G188)</f>
        <v/>
      </c>
    </row>
    <row r="189">
      <c r="A189" s="54" t="inlineStr">
        <is>
          <t>EVL-00185</t>
        </is>
      </c>
      <c r="B189" s="131" t="n"/>
      <c r="C189" s="131" t="n"/>
      <c r="D189" s="54">
        <f>IF(C189="","",IFERROR(VLOOKUP(C189,'04_SCOPE_CLASSIFICATION'!$A$5:$B$35,2,FALSE),"UNKNOWN OBJECT"))</f>
        <v/>
      </c>
      <c r="E189" s="131" t="n"/>
      <c r="F189" s="54">
        <f>IF(E189="","",IFERROR(VLOOKUP(E189,'01_MANIFEST_LIBRARY'!$A$17:$B$35,2,FALSE),"UNKNOWN PACK"))</f>
        <v/>
      </c>
      <c r="G189" s="131" t="n"/>
      <c r="H189" s="131" t="n"/>
      <c r="I189" s="131" t="n"/>
      <c r="J189" s="136">
        <f>IF(B189="","",IF('02_SYSTEM_PROFILE'!B44="Operations-Connected",IF(COUNTIFS('07_EVIDENCE_VAULT'!$A:$A,B189,'07_EVIDENCE_VAULT'!$K:$K,"Current",'07_EVIDENCE_VAULT'!$T:$T,"Imported*",'07_EVIDENCE_VAULT'!$U:$U,"Reconciled")-COUNTIFS('07_EVIDENCE_VAULT'!$A:$A,B189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unreconciled"),IF(COUNTIFS('07_EVIDENCE_VAULT'!$A:$A,B189,'07_EVIDENCE_VAULT'!$K:$K,"Current")-COUNTIFS('07_EVIDENCE_VAULT'!$A:$A,B189,'07_EVIDENCE_VAULT'!$K:$K,"Current",'07_EVIDENCE_VAULT'!$I:$I,"&lt;"&amp;TODAY(),'07_EVIDENCE_VAULT'!$I:$I,"&lt;&gt;")&gt;0,"Current evidence","Missing / stale / unknown")))</f>
        <v/>
      </c>
      <c r="K189" s="136">
        <f>IF(B189="","",IF(D189="UNKNOWN OBJECT","BLOCK — unknown object",IF(D189="","BLOCK — object not configured",IF(F189="UNKNOWN PACK","BLOCK — unknown pack",IF(IFERROR(VLOOKUP(E189,'01_MANIFEST_LIBRARY'!$A$17:$D$35,4,FALSE),"")&lt;&gt;"Active","BLOCK — pack not active","VALID OBJECT/PACK")))))</f>
        <v/>
      </c>
      <c r="L189" s="136">
        <f>IF(B189="","",IF(G189="","BLOCK — Control / Claim ID required",IF(COUNTIFS('06_CONTROL_PACK_REGISTER'!$B$26:$B$225,C189,'06_CONTROL_PACK_REGISTER'!$C$26:$C$225,E189,'06_CONTROL_PACK_REGISTER'!$D$26:$D$225,G189)&gt;0,"VALID CONTROL/CLAIM","BLOCK — control/claim not registered for object + pack")))</f>
        <v/>
      </c>
      <c r="M189" s="131" t="n"/>
      <c r="N189" s="136">
        <f>IF(B189="","",IF(LEFT(J189,7)&lt;&gt;"Current","BLOCK — evidence currency",IF(K189&lt;&gt;"VALID OBJECT/PACK","BLOCK — object/pack mapping",IF(L189&lt;&gt;"VALID CONTROL/CLAIM","BLOCK — control/claim mapping",IF(M189="Confirmed supports requirement","REVIEWED SUPPORT",IF(M189="Rejected","REJECTED SUPPORT",IF(M189="Needs clarification","UNRESOLVED SUPPORT","UNREVIEWED SUPPORT")))))))</f>
        <v/>
      </c>
      <c r="O189" s="131" t="n"/>
      <c r="P189" s="131" t="n"/>
      <c r="Q189" s="131" t="n"/>
      <c r="R189" s="131" t="n"/>
      <c r="S189" s="136">
        <f>IF(OR(C189="",E189="",G189=""),"",C189&amp;"|"&amp;E189&amp;"|"&amp;G189)</f>
        <v/>
      </c>
    </row>
    <row r="190">
      <c r="A190" s="54" t="inlineStr">
        <is>
          <t>EVL-00186</t>
        </is>
      </c>
      <c r="B190" s="131" t="n"/>
      <c r="C190" s="131" t="n"/>
      <c r="D190" s="54">
        <f>IF(C190="","",IFERROR(VLOOKUP(C190,'04_SCOPE_CLASSIFICATION'!$A$5:$B$35,2,FALSE),"UNKNOWN OBJECT"))</f>
        <v/>
      </c>
      <c r="E190" s="131" t="n"/>
      <c r="F190" s="54">
        <f>IF(E190="","",IFERROR(VLOOKUP(E190,'01_MANIFEST_LIBRARY'!$A$17:$B$35,2,FALSE),"UNKNOWN PACK"))</f>
        <v/>
      </c>
      <c r="G190" s="131" t="n"/>
      <c r="H190" s="131" t="n"/>
      <c r="I190" s="131" t="n"/>
      <c r="J190" s="136">
        <f>IF(B190="","",IF('02_SYSTEM_PROFILE'!B44="Operations-Connected",IF(COUNTIFS('07_EVIDENCE_VAULT'!$A:$A,B190,'07_EVIDENCE_VAULT'!$K:$K,"Current",'07_EVIDENCE_VAULT'!$T:$T,"Imported*",'07_EVIDENCE_VAULT'!$U:$U,"Reconciled")-COUNTIFS('07_EVIDENCE_VAULT'!$A:$A,B190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unreconciled"),IF(COUNTIFS('07_EVIDENCE_VAULT'!$A:$A,B190,'07_EVIDENCE_VAULT'!$K:$K,"Current")-COUNTIFS('07_EVIDENCE_VAULT'!$A:$A,B190,'07_EVIDENCE_VAULT'!$K:$K,"Current",'07_EVIDENCE_VAULT'!$I:$I,"&lt;"&amp;TODAY(),'07_EVIDENCE_VAULT'!$I:$I,"&lt;&gt;")&gt;0,"Current evidence","Missing / stale / unknown")))</f>
        <v/>
      </c>
      <c r="K190" s="136">
        <f>IF(B190="","",IF(D190="UNKNOWN OBJECT","BLOCK — unknown object",IF(D190="","BLOCK — object not configured",IF(F190="UNKNOWN PACK","BLOCK — unknown pack",IF(IFERROR(VLOOKUP(E190,'01_MANIFEST_LIBRARY'!$A$17:$D$35,4,FALSE),"")&lt;&gt;"Active","BLOCK — pack not active","VALID OBJECT/PACK")))))</f>
        <v/>
      </c>
      <c r="L190" s="136">
        <f>IF(B190="","",IF(G190="","BLOCK — Control / Claim ID required",IF(COUNTIFS('06_CONTROL_PACK_REGISTER'!$B$26:$B$225,C190,'06_CONTROL_PACK_REGISTER'!$C$26:$C$225,E190,'06_CONTROL_PACK_REGISTER'!$D$26:$D$225,G190)&gt;0,"VALID CONTROL/CLAIM","BLOCK — control/claim not registered for object + pack")))</f>
        <v/>
      </c>
      <c r="M190" s="131" t="n"/>
      <c r="N190" s="136">
        <f>IF(B190="","",IF(LEFT(J190,7)&lt;&gt;"Current","BLOCK — evidence currency",IF(K190&lt;&gt;"VALID OBJECT/PACK","BLOCK — object/pack mapping",IF(L190&lt;&gt;"VALID CONTROL/CLAIM","BLOCK — control/claim mapping",IF(M190="Confirmed supports requirement","REVIEWED SUPPORT",IF(M190="Rejected","REJECTED SUPPORT",IF(M190="Needs clarification","UNRESOLVED SUPPORT","UNREVIEWED SUPPORT")))))))</f>
        <v/>
      </c>
      <c r="O190" s="131" t="n"/>
      <c r="P190" s="131" t="n"/>
      <c r="Q190" s="131" t="n"/>
      <c r="R190" s="131" t="n"/>
      <c r="S190" s="136">
        <f>IF(OR(C190="",E190="",G190=""),"",C190&amp;"|"&amp;E190&amp;"|"&amp;G190)</f>
        <v/>
      </c>
    </row>
    <row r="191">
      <c r="A191" s="54" t="inlineStr">
        <is>
          <t>EVL-00187</t>
        </is>
      </c>
      <c r="B191" s="131" t="n"/>
      <c r="C191" s="131" t="n"/>
      <c r="D191" s="54">
        <f>IF(C191="","",IFERROR(VLOOKUP(C191,'04_SCOPE_CLASSIFICATION'!$A$5:$B$35,2,FALSE),"UNKNOWN OBJECT"))</f>
        <v/>
      </c>
      <c r="E191" s="131" t="n"/>
      <c r="F191" s="54">
        <f>IF(E191="","",IFERROR(VLOOKUP(E191,'01_MANIFEST_LIBRARY'!$A$17:$B$35,2,FALSE),"UNKNOWN PACK"))</f>
        <v/>
      </c>
      <c r="G191" s="131" t="n"/>
      <c r="H191" s="131" t="n"/>
      <c r="I191" s="131" t="n"/>
      <c r="J191" s="136">
        <f>IF(B191="","",IF('02_SYSTEM_PROFILE'!B44="Operations-Connected",IF(COUNTIFS('07_EVIDENCE_VAULT'!$A:$A,B191,'07_EVIDENCE_VAULT'!$K:$K,"Current",'07_EVIDENCE_VAULT'!$T:$T,"Imported*",'07_EVIDENCE_VAULT'!$U:$U,"Reconciled")-COUNTIFS('07_EVIDENCE_VAULT'!$A:$A,B191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unreconciled"),IF(COUNTIFS('07_EVIDENCE_VAULT'!$A:$A,B191,'07_EVIDENCE_VAULT'!$K:$K,"Current")-COUNTIFS('07_EVIDENCE_VAULT'!$A:$A,B191,'07_EVIDENCE_VAULT'!$K:$K,"Current",'07_EVIDENCE_VAULT'!$I:$I,"&lt;"&amp;TODAY(),'07_EVIDENCE_VAULT'!$I:$I,"&lt;&gt;")&gt;0,"Current evidence","Missing / stale / unknown")))</f>
        <v/>
      </c>
      <c r="K191" s="136">
        <f>IF(B191="","",IF(D191="UNKNOWN OBJECT","BLOCK — unknown object",IF(D191="","BLOCK — object not configured",IF(F191="UNKNOWN PACK","BLOCK — unknown pack",IF(IFERROR(VLOOKUP(E191,'01_MANIFEST_LIBRARY'!$A$17:$D$35,4,FALSE),"")&lt;&gt;"Active","BLOCK — pack not active","VALID OBJECT/PACK")))))</f>
        <v/>
      </c>
      <c r="L191" s="136">
        <f>IF(B191="","",IF(G191="","BLOCK — Control / Claim ID required",IF(COUNTIFS('06_CONTROL_PACK_REGISTER'!$B$26:$B$225,C191,'06_CONTROL_PACK_REGISTER'!$C$26:$C$225,E191,'06_CONTROL_PACK_REGISTER'!$D$26:$D$225,G191)&gt;0,"VALID CONTROL/CLAIM","BLOCK — control/claim not registered for object + pack")))</f>
        <v/>
      </c>
      <c r="M191" s="131" t="n"/>
      <c r="N191" s="136">
        <f>IF(B191="","",IF(LEFT(J191,7)&lt;&gt;"Current","BLOCK — evidence currency",IF(K191&lt;&gt;"VALID OBJECT/PACK","BLOCK — object/pack mapping",IF(L191&lt;&gt;"VALID CONTROL/CLAIM","BLOCK — control/claim mapping",IF(M191="Confirmed supports requirement","REVIEWED SUPPORT",IF(M191="Rejected","REJECTED SUPPORT",IF(M191="Needs clarification","UNRESOLVED SUPPORT","UNREVIEWED SUPPORT")))))))</f>
        <v/>
      </c>
      <c r="O191" s="131" t="n"/>
      <c r="P191" s="131" t="n"/>
      <c r="Q191" s="131" t="n"/>
      <c r="R191" s="131" t="n"/>
      <c r="S191" s="136">
        <f>IF(OR(C191="",E191="",G191=""),"",C191&amp;"|"&amp;E191&amp;"|"&amp;G191)</f>
        <v/>
      </c>
    </row>
    <row r="192">
      <c r="A192" s="54" t="inlineStr">
        <is>
          <t>EVL-00188</t>
        </is>
      </c>
      <c r="B192" s="131" t="n"/>
      <c r="C192" s="131" t="n"/>
      <c r="D192" s="54">
        <f>IF(C192="","",IFERROR(VLOOKUP(C192,'04_SCOPE_CLASSIFICATION'!$A$5:$B$35,2,FALSE),"UNKNOWN OBJECT"))</f>
        <v/>
      </c>
      <c r="E192" s="131" t="n"/>
      <c r="F192" s="54">
        <f>IF(E192="","",IFERROR(VLOOKUP(E192,'01_MANIFEST_LIBRARY'!$A$17:$B$35,2,FALSE),"UNKNOWN PACK"))</f>
        <v/>
      </c>
      <c r="G192" s="131" t="n"/>
      <c r="H192" s="131" t="n"/>
      <c r="I192" s="131" t="n"/>
      <c r="J192" s="136">
        <f>IF(B192="","",IF('02_SYSTEM_PROFILE'!B44="Operations-Connected",IF(COUNTIFS('07_EVIDENCE_VAULT'!$A:$A,B192,'07_EVIDENCE_VAULT'!$K:$K,"Current",'07_EVIDENCE_VAULT'!$T:$T,"Imported*",'07_EVIDENCE_VAULT'!$U:$U,"Reconciled")-COUNTIFS('07_EVIDENCE_VAULT'!$A:$A,B192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unreconciled"),IF(COUNTIFS('07_EVIDENCE_VAULT'!$A:$A,B192,'07_EVIDENCE_VAULT'!$K:$K,"Current")-COUNTIFS('07_EVIDENCE_VAULT'!$A:$A,B192,'07_EVIDENCE_VAULT'!$K:$K,"Current",'07_EVIDENCE_VAULT'!$I:$I,"&lt;"&amp;TODAY(),'07_EVIDENCE_VAULT'!$I:$I,"&lt;&gt;")&gt;0,"Current evidence","Missing / stale / unknown")))</f>
        <v/>
      </c>
      <c r="K192" s="136">
        <f>IF(B192="","",IF(D192="UNKNOWN OBJECT","BLOCK — unknown object",IF(D192="","BLOCK — object not configured",IF(F192="UNKNOWN PACK","BLOCK — unknown pack",IF(IFERROR(VLOOKUP(E192,'01_MANIFEST_LIBRARY'!$A$17:$D$35,4,FALSE),"")&lt;&gt;"Active","BLOCK — pack not active","VALID OBJECT/PACK")))))</f>
        <v/>
      </c>
      <c r="L192" s="136">
        <f>IF(B192="","",IF(G192="","BLOCK — Control / Claim ID required",IF(COUNTIFS('06_CONTROL_PACK_REGISTER'!$B$26:$B$225,C192,'06_CONTROL_PACK_REGISTER'!$C$26:$C$225,E192,'06_CONTROL_PACK_REGISTER'!$D$26:$D$225,G192)&gt;0,"VALID CONTROL/CLAIM","BLOCK — control/claim not registered for object + pack")))</f>
        <v/>
      </c>
      <c r="M192" s="131" t="n"/>
      <c r="N192" s="136">
        <f>IF(B192="","",IF(LEFT(J192,7)&lt;&gt;"Current","BLOCK — evidence currency",IF(K192&lt;&gt;"VALID OBJECT/PACK","BLOCK — object/pack mapping",IF(L192&lt;&gt;"VALID CONTROL/CLAIM","BLOCK — control/claim mapping",IF(M192="Confirmed supports requirement","REVIEWED SUPPORT",IF(M192="Rejected","REJECTED SUPPORT",IF(M192="Needs clarification","UNRESOLVED SUPPORT","UNREVIEWED SUPPORT")))))))</f>
        <v/>
      </c>
      <c r="O192" s="131" t="n"/>
      <c r="P192" s="131" t="n"/>
      <c r="Q192" s="131" t="n"/>
      <c r="R192" s="131" t="n"/>
      <c r="S192" s="136">
        <f>IF(OR(C192="",E192="",G192=""),"",C192&amp;"|"&amp;E192&amp;"|"&amp;G192)</f>
        <v/>
      </c>
    </row>
    <row r="193">
      <c r="A193" s="54" t="inlineStr">
        <is>
          <t>EVL-00189</t>
        </is>
      </c>
      <c r="B193" s="131" t="n"/>
      <c r="C193" s="131" t="n"/>
      <c r="D193" s="54">
        <f>IF(C193="","",IFERROR(VLOOKUP(C193,'04_SCOPE_CLASSIFICATION'!$A$5:$B$35,2,FALSE),"UNKNOWN OBJECT"))</f>
        <v/>
      </c>
      <c r="E193" s="131" t="n"/>
      <c r="F193" s="54">
        <f>IF(E193="","",IFERROR(VLOOKUP(E193,'01_MANIFEST_LIBRARY'!$A$17:$B$35,2,FALSE),"UNKNOWN PACK"))</f>
        <v/>
      </c>
      <c r="G193" s="131" t="n"/>
      <c r="H193" s="131" t="n"/>
      <c r="I193" s="131" t="n"/>
      <c r="J193" s="136">
        <f>IF(B193="","",IF('02_SYSTEM_PROFILE'!B44="Operations-Connected",IF(COUNTIFS('07_EVIDENCE_VAULT'!$A:$A,B193,'07_EVIDENCE_VAULT'!$K:$K,"Current",'07_EVIDENCE_VAULT'!$T:$T,"Imported*",'07_EVIDENCE_VAULT'!$U:$U,"Reconciled")-COUNTIFS('07_EVIDENCE_VAULT'!$A:$A,B193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unreconciled"),IF(COUNTIFS('07_EVIDENCE_VAULT'!$A:$A,B193,'07_EVIDENCE_VAULT'!$K:$K,"Current")-COUNTIFS('07_EVIDENCE_VAULT'!$A:$A,B193,'07_EVIDENCE_VAULT'!$K:$K,"Current",'07_EVIDENCE_VAULT'!$I:$I,"&lt;"&amp;TODAY(),'07_EVIDENCE_VAULT'!$I:$I,"&lt;&gt;")&gt;0,"Current evidence","Missing / stale / unknown")))</f>
        <v/>
      </c>
      <c r="K193" s="136">
        <f>IF(B193="","",IF(D193="UNKNOWN OBJECT","BLOCK — unknown object",IF(D193="","BLOCK — object not configured",IF(F193="UNKNOWN PACK","BLOCK — unknown pack",IF(IFERROR(VLOOKUP(E193,'01_MANIFEST_LIBRARY'!$A$17:$D$35,4,FALSE),"")&lt;&gt;"Active","BLOCK — pack not active","VALID OBJECT/PACK")))))</f>
        <v/>
      </c>
      <c r="L193" s="136">
        <f>IF(B193="","",IF(G193="","BLOCK — Control / Claim ID required",IF(COUNTIFS('06_CONTROL_PACK_REGISTER'!$B$26:$B$225,C193,'06_CONTROL_PACK_REGISTER'!$C$26:$C$225,E193,'06_CONTROL_PACK_REGISTER'!$D$26:$D$225,G193)&gt;0,"VALID CONTROL/CLAIM","BLOCK — control/claim not registered for object + pack")))</f>
        <v/>
      </c>
      <c r="M193" s="131" t="n"/>
      <c r="N193" s="136">
        <f>IF(B193="","",IF(LEFT(J193,7)&lt;&gt;"Current","BLOCK — evidence currency",IF(K193&lt;&gt;"VALID OBJECT/PACK","BLOCK — object/pack mapping",IF(L193&lt;&gt;"VALID CONTROL/CLAIM","BLOCK — control/claim mapping",IF(M193="Confirmed supports requirement","REVIEWED SUPPORT",IF(M193="Rejected","REJECTED SUPPORT",IF(M193="Needs clarification","UNRESOLVED SUPPORT","UNREVIEWED SUPPORT")))))))</f>
        <v/>
      </c>
      <c r="O193" s="131" t="n"/>
      <c r="P193" s="131" t="n"/>
      <c r="Q193" s="131" t="n"/>
      <c r="R193" s="131" t="n"/>
      <c r="S193" s="136">
        <f>IF(OR(C193="",E193="",G193=""),"",C193&amp;"|"&amp;E193&amp;"|"&amp;G193)</f>
        <v/>
      </c>
    </row>
    <row r="194">
      <c r="A194" s="54" t="inlineStr">
        <is>
          <t>EVL-00190</t>
        </is>
      </c>
      <c r="B194" s="131" t="n"/>
      <c r="C194" s="131" t="n"/>
      <c r="D194" s="54">
        <f>IF(C194="","",IFERROR(VLOOKUP(C194,'04_SCOPE_CLASSIFICATION'!$A$5:$B$35,2,FALSE),"UNKNOWN OBJECT"))</f>
        <v/>
      </c>
      <c r="E194" s="131" t="n"/>
      <c r="F194" s="54">
        <f>IF(E194="","",IFERROR(VLOOKUP(E194,'01_MANIFEST_LIBRARY'!$A$17:$B$35,2,FALSE),"UNKNOWN PACK"))</f>
        <v/>
      </c>
      <c r="G194" s="131" t="n"/>
      <c r="H194" s="131" t="n"/>
      <c r="I194" s="131" t="n"/>
      <c r="J194" s="136">
        <f>IF(B194="","",IF('02_SYSTEM_PROFILE'!B44="Operations-Connected",IF(COUNTIFS('07_EVIDENCE_VAULT'!$A:$A,B194,'07_EVIDENCE_VAULT'!$K:$K,"Current",'07_EVIDENCE_VAULT'!$T:$T,"Imported*",'07_EVIDENCE_VAULT'!$U:$U,"Reconciled")-COUNTIFS('07_EVIDENCE_VAULT'!$A:$A,B194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unreconciled"),IF(COUNTIFS('07_EVIDENCE_VAULT'!$A:$A,B194,'07_EVIDENCE_VAULT'!$K:$K,"Current")-COUNTIFS('07_EVIDENCE_VAULT'!$A:$A,B194,'07_EVIDENCE_VAULT'!$K:$K,"Current",'07_EVIDENCE_VAULT'!$I:$I,"&lt;"&amp;TODAY(),'07_EVIDENCE_VAULT'!$I:$I,"&lt;&gt;")&gt;0,"Current evidence","Missing / stale / unknown")))</f>
        <v/>
      </c>
      <c r="K194" s="136">
        <f>IF(B194="","",IF(D194="UNKNOWN OBJECT","BLOCK — unknown object",IF(D194="","BLOCK — object not configured",IF(F194="UNKNOWN PACK","BLOCK — unknown pack",IF(IFERROR(VLOOKUP(E194,'01_MANIFEST_LIBRARY'!$A$17:$D$35,4,FALSE),"")&lt;&gt;"Active","BLOCK — pack not active","VALID OBJECT/PACK")))))</f>
        <v/>
      </c>
      <c r="L194" s="136">
        <f>IF(B194="","",IF(G194="","BLOCK — Control / Claim ID required",IF(COUNTIFS('06_CONTROL_PACK_REGISTER'!$B$26:$B$225,C194,'06_CONTROL_PACK_REGISTER'!$C$26:$C$225,E194,'06_CONTROL_PACK_REGISTER'!$D$26:$D$225,G194)&gt;0,"VALID CONTROL/CLAIM","BLOCK — control/claim not registered for object + pack")))</f>
        <v/>
      </c>
      <c r="M194" s="131" t="n"/>
      <c r="N194" s="136">
        <f>IF(B194="","",IF(LEFT(J194,7)&lt;&gt;"Current","BLOCK — evidence currency",IF(K194&lt;&gt;"VALID OBJECT/PACK","BLOCK — object/pack mapping",IF(L194&lt;&gt;"VALID CONTROL/CLAIM","BLOCK — control/claim mapping",IF(M194="Confirmed supports requirement","REVIEWED SUPPORT",IF(M194="Rejected","REJECTED SUPPORT",IF(M194="Needs clarification","UNRESOLVED SUPPORT","UNREVIEWED SUPPORT")))))))</f>
        <v/>
      </c>
      <c r="O194" s="131" t="n"/>
      <c r="P194" s="131" t="n"/>
      <c r="Q194" s="131" t="n"/>
      <c r="R194" s="131" t="n"/>
      <c r="S194" s="136">
        <f>IF(OR(C194="",E194="",G194=""),"",C194&amp;"|"&amp;E194&amp;"|"&amp;G194)</f>
        <v/>
      </c>
    </row>
    <row r="195">
      <c r="A195" s="54" t="inlineStr">
        <is>
          <t>EVL-00191</t>
        </is>
      </c>
      <c r="B195" s="131" t="n"/>
      <c r="C195" s="131" t="n"/>
      <c r="D195" s="54">
        <f>IF(C195="","",IFERROR(VLOOKUP(C195,'04_SCOPE_CLASSIFICATION'!$A$5:$B$35,2,FALSE),"UNKNOWN OBJECT"))</f>
        <v/>
      </c>
      <c r="E195" s="131" t="n"/>
      <c r="F195" s="54">
        <f>IF(E195="","",IFERROR(VLOOKUP(E195,'01_MANIFEST_LIBRARY'!$A$17:$B$35,2,FALSE),"UNKNOWN PACK"))</f>
        <v/>
      </c>
      <c r="G195" s="131" t="n"/>
      <c r="H195" s="131" t="n"/>
      <c r="I195" s="131" t="n"/>
      <c r="J195" s="136">
        <f>IF(B195="","",IF('02_SYSTEM_PROFILE'!B44="Operations-Connected",IF(COUNTIFS('07_EVIDENCE_VAULT'!$A:$A,B195,'07_EVIDENCE_VAULT'!$K:$K,"Current",'07_EVIDENCE_VAULT'!$T:$T,"Imported*",'07_EVIDENCE_VAULT'!$U:$U,"Reconciled")-COUNTIFS('07_EVIDENCE_VAULT'!$A:$A,B195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unreconciled"),IF(COUNTIFS('07_EVIDENCE_VAULT'!$A:$A,B195,'07_EVIDENCE_VAULT'!$K:$K,"Current")-COUNTIFS('07_EVIDENCE_VAULT'!$A:$A,B195,'07_EVIDENCE_VAULT'!$K:$K,"Current",'07_EVIDENCE_VAULT'!$I:$I,"&lt;"&amp;TODAY(),'07_EVIDENCE_VAULT'!$I:$I,"&lt;&gt;")&gt;0,"Current evidence","Missing / stale / unknown")))</f>
        <v/>
      </c>
      <c r="K195" s="136">
        <f>IF(B195="","",IF(D195="UNKNOWN OBJECT","BLOCK — unknown object",IF(D195="","BLOCK — object not configured",IF(F195="UNKNOWN PACK","BLOCK — unknown pack",IF(IFERROR(VLOOKUP(E195,'01_MANIFEST_LIBRARY'!$A$17:$D$35,4,FALSE),"")&lt;&gt;"Active","BLOCK — pack not active","VALID OBJECT/PACK")))))</f>
        <v/>
      </c>
      <c r="L195" s="136">
        <f>IF(B195="","",IF(G195="","BLOCK — Control / Claim ID required",IF(COUNTIFS('06_CONTROL_PACK_REGISTER'!$B$26:$B$225,C195,'06_CONTROL_PACK_REGISTER'!$C$26:$C$225,E195,'06_CONTROL_PACK_REGISTER'!$D$26:$D$225,G195)&gt;0,"VALID CONTROL/CLAIM","BLOCK — control/claim not registered for object + pack")))</f>
        <v/>
      </c>
      <c r="M195" s="131" t="n"/>
      <c r="N195" s="136">
        <f>IF(B195="","",IF(LEFT(J195,7)&lt;&gt;"Current","BLOCK — evidence currency",IF(K195&lt;&gt;"VALID OBJECT/PACK","BLOCK — object/pack mapping",IF(L195&lt;&gt;"VALID CONTROL/CLAIM","BLOCK — control/claim mapping",IF(M195="Confirmed supports requirement","REVIEWED SUPPORT",IF(M195="Rejected","REJECTED SUPPORT",IF(M195="Needs clarification","UNRESOLVED SUPPORT","UNREVIEWED SUPPORT")))))))</f>
        <v/>
      </c>
      <c r="O195" s="131" t="n"/>
      <c r="P195" s="131" t="n"/>
      <c r="Q195" s="131" t="n"/>
      <c r="R195" s="131" t="n"/>
      <c r="S195" s="136">
        <f>IF(OR(C195="",E195="",G195=""),"",C195&amp;"|"&amp;E195&amp;"|"&amp;G195)</f>
        <v/>
      </c>
    </row>
    <row r="196">
      <c r="A196" s="54" t="inlineStr">
        <is>
          <t>EVL-00192</t>
        </is>
      </c>
      <c r="B196" s="131" t="n"/>
      <c r="C196" s="131" t="n"/>
      <c r="D196" s="54">
        <f>IF(C196="","",IFERROR(VLOOKUP(C196,'04_SCOPE_CLASSIFICATION'!$A$5:$B$35,2,FALSE),"UNKNOWN OBJECT"))</f>
        <v/>
      </c>
      <c r="E196" s="131" t="n"/>
      <c r="F196" s="54">
        <f>IF(E196="","",IFERROR(VLOOKUP(E196,'01_MANIFEST_LIBRARY'!$A$17:$B$35,2,FALSE),"UNKNOWN PACK"))</f>
        <v/>
      </c>
      <c r="G196" s="131" t="n"/>
      <c r="H196" s="131" t="n"/>
      <c r="I196" s="131" t="n"/>
      <c r="J196" s="136">
        <f>IF(B196="","",IF('02_SYSTEM_PROFILE'!B44="Operations-Connected",IF(COUNTIFS('07_EVIDENCE_VAULT'!$A:$A,B196,'07_EVIDENCE_VAULT'!$K:$K,"Current",'07_EVIDENCE_VAULT'!$T:$T,"Imported*",'07_EVIDENCE_VAULT'!$U:$U,"Reconciled")-COUNTIFS('07_EVIDENCE_VAULT'!$A:$A,B196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unreconciled"),IF(COUNTIFS('07_EVIDENCE_VAULT'!$A:$A,B196,'07_EVIDENCE_VAULT'!$K:$K,"Current")-COUNTIFS('07_EVIDENCE_VAULT'!$A:$A,B196,'07_EVIDENCE_VAULT'!$K:$K,"Current",'07_EVIDENCE_VAULT'!$I:$I,"&lt;"&amp;TODAY(),'07_EVIDENCE_VAULT'!$I:$I,"&lt;&gt;")&gt;0,"Current evidence","Missing / stale / unknown")))</f>
        <v/>
      </c>
      <c r="K196" s="136">
        <f>IF(B196="","",IF(D196="UNKNOWN OBJECT","BLOCK — unknown object",IF(D196="","BLOCK — object not configured",IF(F196="UNKNOWN PACK","BLOCK — unknown pack",IF(IFERROR(VLOOKUP(E196,'01_MANIFEST_LIBRARY'!$A$17:$D$35,4,FALSE),"")&lt;&gt;"Active","BLOCK — pack not active","VALID OBJECT/PACK")))))</f>
        <v/>
      </c>
      <c r="L196" s="136">
        <f>IF(B196="","",IF(G196="","BLOCK — Control / Claim ID required",IF(COUNTIFS('06_CONTROL_PACK_REGISTER'!$B$26:$B$225,C196,'06_CONTROL_PACK_REGISTER'!$C$26:$C$225,E196,'06_CONTROL_PACK_REGISTER'!$D$26:$D$225,G196)&gt;0,"VALID CONTROL/CLAIM","BLOCK — control/claim not registered for object + pack")))</f>
        <v/>
      </c>
      <c r="M196" s="131" t="n"/>
      <c r="N196" s="136">
        <f>IF(B196="","",IF(LEFT(J196,7)&lt;&gt;"Current","BLOCK — evidence currency",IF(K196&lt;&gt;"VALID OBJECT/PACK","BLOCK — object/pack mapping",IF(L196&lt;&gt;"VALID CONTROL/CLAIM","BLOCK — control/claim mapping",IF(M196="Confirmed supports requirement","REVIEWED SUPPORT",IF(M196="Rejected","REJECTED SUPPORT",IF(M196="Needs clarification","UNRESOLVED SUPPORT","UNREVIEWED SUPPORT")))))))</f>
        <v/>
      </c>
      <c r="O196" s="131" t="n"/>
      <c r="P196" s="131" t="n"/>
      <c r="Q196" s="131" t="n"/>
      <c r="R196" s="131" t="n"/>
      <c r="S196" s="136">
        <f>IF(OR(C196="",E196="",G196=""),"",C196&amp;"|"&amp;E196&amp;"|"&amp;G196)</f>
        <v/>
      </c>
    </row>
    <row r="197">
      <c r="A197" s="54" t="inlineStr">
        <is>
          <t>EVL-00193</t>
        </is>
      </c>
      <c r="B197" s="131" t="n"/>
      <c r="C197" s="131" t="n"/>
      <c r="D197" s="54">
        <f>IF(C197="","",IFERROR(VLOOKUP(C197,'04_SCOPE_CLASSIFICATION'!$A$5:$B$35,2,FALSE),"UNKNOWN OBJECT"))</f>
        <v/>
      </c>
      <c r="E197" s="131" t="n"/>
      <c r="F197" s="54">
        <f>IF(E197="","",IFERROR(VLOOKUP(E197,'01_MANIFEST_LIBRARY'!$A$17:$B$35,2,FALSE),"UNKNOWN PACK"))</f>
        <v/>
      </c>
      <c r="G197" s="131" t="n"/>
      <c r="H197" s="131" t="n"/>
      <c r="I197" s="131" t="n"/>
      <c r="J197" s="136">
        <f>IF(B197="","",IF('02_SYSTEM_PROFILE'!B44="Operations-Connected",IF(COUNTIFS('07_EVIDENCE_VAULT'!$A:$A,B197,'07_EVIDENCE_VAULT'!$K:$K,"Current",'07_EVIDENCE_VAULT'!$T:$T,"Imported*",'07_EVIDENCE_VAULT'!$U:$U,"Reconciled")-COUNTIFS('07_EVIDENCE_VAULT'!$A:$A,B197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unreconciled"),IF(COUNTIFS('07_EVIDENCE_VAULT'!$A:$A,B197,'07_EVIDENCE_VAULT'!$K:$K,"Current")-COUNTIFS('07_EVIDENCE_VAULT'!$A:$A,B197,'07_EVIDENCE_VAULT'!$K:$K,"Current",'07_EVIDENCE_VAULT'!$I:$I,"&lt;"&amp;TODAY(),'07_EVIDENCE_VAULT'!$I:$I,"&lt;&gt;")&gt;0,"Current evidence","Missing / stale / unknown")))</f>
        <v/>
      </c>
      <c r="K197" s="136">
        <f>IF(B197="","",IF(D197="UNKNOWN OBJECT","BLOCK — unknown object",IF(D197="","BLOCK — object not configured",IF(F197="UNKNOWN PACK","BLOCK — unknown pack",IF(IFERROR(VLOOKUP(E197,'01_MANIFEST_LIBRARY'!$A$17:$D$35,4,FALSE),"")&lt;&gt;"Active","BLOCK — pack not active","VALID OBJECT/PACK")))))</f>
        <v/>
      </c>
      <c r="L197" s="136">
        <f>IF(B197="","",IF(G197="","BLOCK — Control / Claim ID required",IF(COUNTIFS('06_CONTROL_PACK_REGISTER'!$B$26:$B$225,C197,'06_CONTROL_PACK_REGISTER'!$C$26:$C$225,E197,'06_CONTROL_PACK_REGISTER'!$D$26:$D$225,G197)&gt;0,"VALID CONTROL/CLAIM","BLOCK — control/claim not registered for object + pack")))</f>
        <v/>
      </c>
      <c r="M197" s="131" t="n"/>
      <c r="N197" s="136">
        <f>IF(B197="","",IF(LEFT(J197,7)&lt;&gt;"Current","BLOCK — evidence currency",IF(K197&lt;&gt;"VALID OBJECT/PACK","BLOCK — object/pack mapping",IF(L197&lt;&gt;"VALID CONTROL/CLAIM","BLOCK — control/claim mapping",IF(M197="Confirmed supports requirement","REVIEWED SUPPORT",IF(M197="Rejected","REJECTED SUPPORT",IF(M197="Needs clarification","UNRESOLVED SUPPORT","UNREVIEWED SUPPORT")))))))</f>
        <v/>
      </c>
      <c r="O197" s="131" t="n"/>
      <c r="P197" s="131" t="n"/>
      <c r="Q197" s="131" t="n"/>
      <c r="R197" s="131" t="n"/>
      <c r="S197" s="136">
        <f>IF(OR(C197="",E197="",G197=""),"",C197&amp;"|"&amp;E197&amp;"|"&amp;G197)</f>
        <v/>
      </c>
    </row>
    <row r="198">
      <c r="A198" s="54" t="inlineStr">
        <is>
          <t>EVL-00194</t>
        </is>
      </c>
      <c r="B198" s="131" t="n"/>
      <c r="C198" s="131" t="n"/>
      <c r="D198" s="54">
        <f>IF(C198="","",IFERROR(VLOOKUP(C198,'04_SCOPE_CLASSIFICATION'!$A$5:$B$35,2,FALSE),"UNKNOWN OBJECT"))</f>
        <v/>
      </c>
      <c r="E198" s="131" t="n"/>
      <c r="F198" s="54">
        <f>IF(E198="","",IFERROR(VLOOKUP(E198,'01_MANIFEST_LIBRARY'!$A$17:$B$35,2,FALSE),"UNKNOWN PACK"))</f>
        <v/>
      </c>
      <c r="G198" s="131" t="n"/>
      <c r="H198" s="131" t="n"/>
      <c r="I198" s="131" t="n"/>
      <c r="J198" s="136">
        <f>IF(B198="","",IF('02_SYSTEM_PROFILE'!B44="Operations-Connected",IF(COUNTIFS('07_EVIDENCE_VAULT'!$A:$A,B198,'07_EVIDENCE_VAULT'!$K:$K,"Current",'07_EVIDENCE_VAULT'!$T:$T,"Imported*",'07_EVIDENCE_VAULT'!$U:$U,"Reconciled")-COUNTIFS('07_EVIDENCE_VAULT'!$A:$A,B198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unreconciled"),IF(COUNTIFS('07_EVIDENCE_VAULT'!$A:$A,B198,'07_EVIDENCE_VAULT'!$K:$K,"Current")-COUNTIFS('07_EVIDENCE_VAULT'!$A:$A,B198,'07_EVIDENCE_VAULT'!$K:$K,"Current",'07_EVIDENCE_VAULT'!$I:$I,"&lt;"&amp;TODAY(),'07_EVIDENCE_VAULT'!$I:$I,"&lt;&gt;")&gt;0,"Current evidence","Missing / stale / unknown")))</f>
        <v/>
      </c>
      <c r="K198" s="136">
        <f>IF(B198="","",IF(D198="UNKNOWN OBJECT","BLOCK — unknown object",IF(D198="","BLOCK — object not configured",IF(F198="UNKNOWN PACK","BLOCK — unknown pack",IF(IFERROR(VLOOKUP(E198,'01_MANIFEST_LIBRARY'!$A$17:$D$35,4,FALSE),"")&lt;&gt;"Active","BLOCK — pack not active","VALID OBJECT/PACK")))))</f>
        <v/>
      </c>
      <c r="L198" s="136">
        <f>IF(B198="","",IF(G198="","BLOCK — Control / Claim ID required",IF(COUNTIFS('06_CONTROL_PACK_REGISTER'!$B$26:$B$225,C198,'06_CONTROL_PACK_REGISTER'!$C$26:$C$225,E198,'06_CONTROL_PACK_REGISTER'!$D$26:$D$225,G198)&gt;0,"VALID CONTROL/CLAIM","BLOCK — control/claim not registered for object + pack")))</f>
        <v/>
      </c>
      <c r="M198" s="131" t="n"/>
      <c r="N198" s="136">
        <f>IF(B198="","",IF(LEFT(J198,7)&lt;&gt;"Current","BLOCK — evidence currency",IF(K198&lt;&gt;"VALID OBJECT/PACK","BLOCK — object/pack mapping",IF(L198&lt;&gt;"VALID CONTROL/CLAIM","BLOCK — control/claim mapping",IF(M198="Confirmed supports requirement","REVIEWED SUPPORT",IF(M198="Rejected","REJECTED SUPPORT",IF(M198="Needs clarification","UNRESOLVED SUPPORT","UNREVIEWED SUPPORT")))))))</f>
        <v/>
      </c>
      <c r="O198" s="131" t="n"/>
      <c r="P198" s="131" t="n"/>
      <c r="Q198" s="131" t="n"/>
      <c r="R198" s="131" t="n"/>
      <c r="S198" s="136">
        <f>IF(OR(C198="",E198="",G198=""),"",C198&amp;"|"&amp;E198&amp;"|"&amp;G198)</f>
        <v/>
      </c>
    </row>
    <row r="199">
      <c r="A199" s="54" t="inlineStr">
        <is>
          <t>EVL-00195</t>
        </is>
      </c>
      <c r="B199" s="131" t="n"/>
      <c r="C199" s="131" t="n"/>
      <c r="D199" s="54">
        <f>IF(C199="","",IFERROR(VLOOKUP(C199,'04_SCOPE_CLASSIFICATION'!$A$5:$B$35,2,FALSE),"UNKNOWN OBJECT"))</f>
        <v/>
      </c>
      <c r="E199" s="131" t="n"/>
      <c r="F199" s="54">
        <f>IF(E199="","",IFERROR(VLOOKUP(E199,'01_MANIFEST_LIBRARY'!$A$17:$B$35,2,FALSE),"UNKNOWN PACK"))</f>
        <v/>
      </c>
      <c r="G199" s="131" t="n"/>
      <c r="H199" s="131" t="n"/>
      <c r="I199" s="131" t="n"/>
      <c r="J199" s="136">
        <f>IF(B199="","",IF('02_SYSTEM_PROFILE'!B44="Operations-Connected",IF(COUNTIFS('07_EVIDENCE_VAULT'!$A:$A,B199,'07_EVIDENCE_VAULT'!$K:$K,"Current",'07_EVIDENCE_VAULT'!$T:$T,"Imported*",'07_EVIDENCE_VAULT'!$U:$U,"Reconciled")-COUNTIFS('07_EVIDENCE_VAULT'!$A:$A,B199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unreconciled"),IF(COUNTIFS('07_EVIDENCE_VAULT'!$A:$A,B199,'07_EVIDENCE_VAULT'!$K:$K,"Current")-COUNTIFS('07_EVIDENCE_VAULT'!$A:$A,B199,'07_EVIDENCE_VAULT'!$K:$K,"Current",'07_EVIDENCE_VAULT'!$I:$I,"&lt;"&amp;TODAY(),'07_EVIDENCE_VAULT'!$I:$I,"&lt;&gt;")&gt;0,"Current evidence","Missing / stale / unknown")))</f>
        <v/>
      </c>
      <c r="K199" s="136">
        <f>IF(B199="","",IF(D199="UNKNOWN OBJECT","BLOCK — unknown object",IF(D199="","BLOCK — object not configured",IF(F199="UNKNOWN PACK","BLOCK — unknown pack",IF(IFERROR(VLOOKUP(E199,'01_MANIFEST_LIBRARY'!$A$17:$D$35,4,FALSE),"")&lt;&gt;"Active","BLOCK — pack not active","VALID OBJECT/PACK")))))</f>
        <v/>
      </c>
      <c r="L199" s="136">
        <f>IF(B199="","",IF(G199="","BLOCK — Control / Claim ID required",IF(COUNTIFS('06_CONTROL_PACK_REGISTER'!$B$26:$B$225,C199,'06_CONTROL_PACK_REGISTER'!$C$26:$C$225,E199,'06_CONTROL_PACK_REGISTER'!$D$26:$D$225,G199)&gt;0,"VALID CONTROL/CLAIM","BLOCK — control/claim not registered for object + pack")))</f>
        <v/>
      </c>
      <c r="M199" s="131" t="n"/>
      <c r="N199" s="136">
        <f>IF(B199="","",IF(LEFT(J199,7)&lt;&gt;"Current","BLOCK — evidence currency",IF(K199&lt;&gt;"VALID OBJECT/PACK","BLOCK — object/pack mapping",IF(L199&lt;&gt;"VALID CONTROL/CLAIM","BLOCK — control/claim mapping",IF(M199="Confirmed supports requirement","REVIEWED SUPPORT",IF(M199="Rejected","REJECTED SUPPORT",IF(M199="Needs clarification","UNRESOLVED SUPPORT","UNREVIEWED SUPPORT")))))))</f>
        <v/>
      </c>
      <c r="O199" s="131" t="n"/>
      <c r="P199" s="131" t="n"/>
      <c r="Q199" s="131" t="n"/>
      <c r="R199" s="131" t="n"/>
      <c r="S199" s="136">
        <f>IF(OR(C199="",E199="",G199=""),"",C199&amp;"|"&amp;E199&amp;"|"&amp;G199)</f>
        <v/>
      </c>
    </row>
    <row r="200">
      <c r="A200" s="54" t="inlineStr">
        <is>
          <t>EVL-00196</t>
        </is>
      </c>
      <c r="B200" s="131" t="n"/>
      <c r="C200" s="131" t="n"/>
      <c r="D200" s="54">
        <f>IF(C200="","",IFERROR(VLOOKUP(C200,'04_SCOPE_CLASSIFICATION'!$A$5:$B$35,2,FALSE),"UNKNOWN OBJECT"))</f>
        <v/>
      </c>
      <c r="E200" s="131" t="n"/>
      <c r="F200" s="54">
        <f>IF(E200="","",IFERROR(VLOOKUP(E200,'01_MANIFEST_LIBRARY'!$A$17:$B$35,2,FALSE),"UNKNOWN PACK"))</f>
        <v/>
      </c>
      <c r="G200" s="131" t="n"/>
      <c r="H200" s="131" t="n"/>
      <c r="I200" s="131" t="n"/>
      <c r="J200" s="136">
        <f>IF(B200="","",IF('02_SYSTEM_PROFILE'!B44="Operations-Connected",IF(COUNTIFS('07_EVIDENCE_VAULT'!$A:$A,B200,'07_EVIDENCE_VAULT'!$K:$K,"Current",'07_EVIDENCE_VAULT'!$T:$T,"Imported*",'07_EVIDENCE_VAULT'!$U:$U,"Reconciled")-COUNTIFS('07_EVIDENCE_VAULT'!$A:$A,B200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unreconciled"),IF(COUNTIFS('07_EVIDENCE_VAULT'!$A:$A,B200,'07_EVIDENCE_VAULT'!$K:$K,"Current")-COUNTIFS('07_EVIDENCE_VAULT'!$A:$A,B200,'07_EVIDENCE_VAULT'!$K:$K,"Current",'07_EVIDENCE_VAULT'!$I:$I,"&lt;"&amp;TODAY(),'07_EVIDENCE_VAULT'!$I:$I,"&lt;&gt;")&gt;0,"Current evidence","Missing / stale / unknown")))</f>
        <v/>
      </c>
      <c r="K200" s="136">
        <f>IF(B200="","",IF(D200="UNKNOWN OBJECT","BLOCK — unknown object",IF(D200="","BLOCK — object not configured",IF(F200="UNKNOWN PACK","BLOCK — unknown pack",IF(IFERROR(VLOOKUP(E200,'01_MANIFEST_LIBRARY'!$A$17:$D$35,4,FALSE),"")&lt;&gt;"Active","BLOCK — pack not active","VALID OBJECT/PACK")))))</f>
        <v/>
      </c>
      <c r="L200" s="136">
        <f>IF(B200="","",IF(G200="","BLOCK — Control / Claim ID required",IF(COUNTIFS('06_CONTROL_PACK_REGISTER'!$B$26:$B$225,C200,'06_CONTROL_PACK_REGISTER'!$C$26:$C$225,E200,'06_CONTROL_PACK_REGISTER'!$D$26:$D$225,G200)&gt;0,"VALID CONTROL/CLAIM","BLOCK — control/claim not registered for object + pack")))</f>
        <v/>
      </c>
      <c r="M200" s="131" t="n"/>
      <c r="N200" s="136">
        <f>IF(B200="","",IF(LEFT(J200,7)&lt;&gt;"Current","BLOCK — evidence currency",IF(K200&lt;&gt;"VALID OBJECT/PACK","BLOCK — object/pack mapping",IF(L200&lt;&gt;"VALID CONTROL/CLAIM","BLOCK — control/claim mapping",IF(M200="Confirmed supports requirement","REVIEWED SUPPORT",IF(M200="Rejected","REJECTED SUPPORT",IF(M200="Needs clarification","UNRESOLVED SUPPORT","UNREVIEWED SUPPORT")))))))</f>
        <v/>
      </c>
      <c r="O200" s="131" t="n"/>
      <c r="P200" s="131" t="n"/>
      <c r="Q200" s="131" t="n"/>
      <c r="R200" s="131" t="n"/>
      <c r="S200" s="136">
        <f>IF(OR(C200="",E200="",G200=""),"",C200&amp;"|"&amp;E200&amp;"|"&amp;G200)</f>
        <v/>
      </c>
    </row>
    <row r="201">
      <c r="A201" s="54" t="inlineStr">
        <is>
          <t>EVL-00197</t>
        </is>
      </c>
      <c r="B201" s="131" t="n"/>
      <c r="C201" s="131" t="n"/>
      <c r="D201" s="54">
        <f>IF(C201="","",IFERROR(VLOOKUP(C201,'04_SCOPE_CLASSIFICATION'!$A$5:$B$35,2,FALSE),"UNKNOWN OBJECT"))</f>
        <v/>
      </c>
      <c r="E201" s="131" t="n"/>
      <c r="F201" s="54">
        <f>IF(E201="","",IFERROR(VLOOKUP(E201,'01_MANIFEST_LIBRARY'!$A$17:$B$35,2,FALSE),"UNKNOWN PACK"))</f>
        <v/>
      </c>
      <c r="G201" s="131" t="n"/>
      <c r="H201" s="131" t="n"/>
      <c r="I201" s="131" t="n"/>
      <c r="J201" s="136">
        <f>IF(B201="","",IF('02_SYSTEM_PROFILE'!B44="Operations-Connected",IF(COUNTIFS('07_EVIDENCE_VAULT'!$A:$A,B201,'07_EVIDENCE_VAULT'!$K:$K,"Current",'07_EVIDENCE_VAULT'!$T:$T,"Imported*",'07_EVIDENCE_VAULT'!$U:$U,"Reconciled")-COUNTIFS('07_EVIDENCE_VAULT'!$A:$A,B201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unreconciled"),IF(COUNTIFS('07_EVIDENCE_VAULT'!$A:$A,B201,'07_EVIDENCE_VAULT'!$K:$K,"Current")-COUNTIFS('07_EVIDENCE_VAULT'!$A:$A,B201,'07_EVIDENCE_VAULT'!$K:$K,"Current",'07_EVIDENCE_VAULT'!$I:$I,"&lt;"&amp;TODAY(),'07_EVIDENCE_VAULT'!$I:$I,"&lt;&gt;")&gt;0,"Current evidence","Missing / stale / unknown")))</f>
        <v/>
      </c>
      <c r="K201" s="136">
        <f>IF(B201="","",IF(D201="UNKNOWN OBJECT","BLOCK — unknown object",IF(D201="","BLOCK — object not configured",IF(F201="UNKNOWN PACK","BLOCK — unknown pack",IF(IFERROR(VLOOKUP(E201,'01_MANIFEST_LIBRARY'!$A$17:$D$35,4,FALSE),"")&lt;&gt;"Active","BLOCK — pack not active","VALID OBJECT/PACK")))))</f>
        <v/>
      </c>
      <c r="L201" s="136">
        <f>IF(B201="","",IF(G201="","BLOCK — Control / Claim ID required",IF(COUNTIFS('06_CONTROL_PACK_REGISTER'!$B$26:$B$225,C201,'06_CONTROL_PACK_REGISTER'!$C$26:$C$225,E201,'06_CONTROL_PACK_REGISTER'!$D$26:$D$225,G201)&gt;0,"VALID CONTROL/CLAIM","BLOCK — control/claim not registered for object + pack")))</f>
        <v/>
      </c>
      <c r="M201" s="131" t="n"/>
      <c r="N201" s="136">
        <f>IF(B201="","",IF(LEFT(J201,7)&lt;&gt;"Current","BLOCK — evidence currency",IF(K201&lt;&gt;"VALID OBJECT/PACK","BLOCK — object/pack mapping",IF(L201&lt;&gt;"VALID CONTROL/CLAIM","BLOCK — control/claim mapping",IF(M201="Confirmed supports requirement","REVIEWED SUPPORT",IF(M201="Rejected","REJECTED SUPPORT",IF(M201="Needs clarification","UNRESOLVED SUPPORT","UNREVIEWED SUPPORT")))))))</f>
        <v/>
      </c>
      <c r="O201" s="131" t="n"/>
      <c r="P201" s="131" t="n"/>
      <c r="Q201" s="131" t="n"/>
      <c r="R201" s="131" t="n"/>
      <c r="S201" s="136">
        <f>IF(OR(C201="",E201="",G201=""),"",C201&amp;"|"&amp;E201&amp;"|"&amp;G201)</f>
        <v/>
      </c>
    </row>
    <row r="202">
      <c r="A202" s="54" t="inlineStr">
        <is>
          <t>EVL-00198</t>
        </is>
      </c>
      <c r="B202" s="131" t="n"/>
      <c r="C202" s="131" t="n"/>
      <c r="D202" s="54">
        <f>IF(C202="","",IFERROR(VLOOKUP(C202,'04_SCOPE_CLASSIFICATION'!$A$5:$B$35,2,FALSE),"UNKNOWN OBJECT"))</f>
        <v/>
      </c>
      <c r="E202" s="131" t="n"/>
      <c r="F202" s="54">
        <f>IF(E202="","",IFERROR(VLOOKUP(E202,'01_MANIFEST_LIBRARY'!$A$17:$B$35,2,FALSE),"UNKNOWN PACK"))</f>
        <v/>
      </c>
      <c r="G202" s="131" t="n"/>
      <c r="H202" s="131" t="n"/>
      <c r="I202" s="131" t="n"/>
      <c r="J202" s="136">
        <f>IF(B202="","",IF('02_SYSTEM_PROFILE'!B44="Operations-Connected",IF(COUNTIFS('07_EVIDENCE_VAULT'!$A:$A,B202,'07_EVIDENCE_VAULT'!$K:$K,"Current",'07_EVIDENCE_VAULT'!$T:$T,"Imported*",'07_EVIDENCE_VAULT'!$U:$U,"Reconciled")-COUNTIFS('07_EVIDENCE_VAULT'!$A:$A,B202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unreconciled"),IF(COUNTIFS('07_EVIDENCE_VAULT'!$A:$A,B202,'07_EVIDENCE_VAULT'!$K:$K,"Current")-COUNTIFS('07_EVIDENCE_VAULT'!$A:$A,B202,'07_EVIDENCE_VAULT'!$K:$K,"Current",'07_EVIDENCE_VAULT'!$I:$I,"&lt;"&amp;TODAY(),'07_EVIDENCE_VAULT'!$I:$I,"&lt;&gt;")&gt;0,"Current evidence","Missing / stale / unknown")))</f>
        <v/>
      </c>
      <c r="K202" s="136">
        <f>IF(B202="","",IF(D202="UNKNOWN OBJECT","BLOCK — unknown object",IF(D202="","BLOCK — object not configured",IF(F202="UNKNOWN PACK","BLOCK — unknown pack",IF(IFERROR(VLOOKUP(E202,'01_MANIFEST_LIBRARY'!$A$17:$D$35,4,FALSE),"")&lt;&gt;"Active","BLOCK — pack not active","VALID OBJECT/PACK")))))</f>
        <v/>
      </c>
      <c r="L202" s="136">
        <f>IF(B202="","",IF(G202="","BLOCK — Control / Claim ID required",IF(COUNTIFS('06_CONTROL_PACK_REGISTER'!$B$26:$B$225,C202,'06_CONTROL_PACK_REGISTER'!$C$26:$C$225,E202,'06_CONTROL_PACK_REGISTER'!$D$26:$D$225,G202)&gt;0,"VALID CONTROL/CLAIM","BLOCK — control/claim not registered for object + pack")))</f>
        <v/>
      </c>
      <c r="M202" s="131" t="n"/>
      <c r="N202" s="136">
        <f>IF(B202="","",IF(LEFT(J202,7)&lt;&gt;"Current","BLOCK — evidence currency",IF(K202&lt;&gt;"VALID OBJECT/PACK","BLOCK — object/pack mapping",IF(L202&lt;&gt;"VALID CONTROL/CLAIM","BLOCK — control/claim mapping",IF(M202="Confirmed supports requirement","REVIEWED SUPPORT",IF(M202="Rejected","REJECTED SUPPORT",IF(M202="Needs clarification","UNRESOLVED SUPPORT","UNREVIEWED SUPPORT")))))))</f>
        <v/>
      </c>
      <c r="O202" s="131" t="n"/>
      <c r="P202" s="131" t="n"/>
      <c r="Q202" s="131" t="n"/>
      <c r="R202" s="131" t="n"/>
      <c r="S202" s="136">
        <f>IF(OR(C202="",E202="",G202=""),"",C202&amp;"|"&amp;E202&amp;"|"&amp;G202)</f>
        <v/>
      </c>
    </row>
    <row r="203">
      <c r="A203" s="54" t="inlineStr">
        <is>
          <t>EVL-00199</t>
        </is>
      </c>
      <c r="B203" s="131" t="n"/>
      <c r="C203" s="131" t="n"/>
      <c r="D203" s="54">
        <f>IF(C203="","",IFERROR(VLOOKUP(C203,'04_SCOPE_CLASSIFICATION'!$A$5:$B$35,2,FALSE),"UNKNOWN OBJECT"))</f>
        <v/>
      </c>
      <c r="E203" s="131" t="n"/>
      <c r="F203" s="54">
        <f>IF(E203="","",IFERROR(VLOOKUP(E203,'01_MANIFEST_LIBRARY'!$A$17:$B$35,2,FALSE),"UNKNOWN PACK"))</f>
        <v/>
      </c>
      <c r="G203" s="131" t="n"/>
      <c r="H203" s="131" t="n"/>
      <c r="I203" s="131" t="n"/>
      <c r="J203" s="136">
        <f>IF(B203="","",IF('02_SYSTEM_PROFILE'!B44="Operations-Connected",IF(COUNTIFS('07_EVIDENCE_VAULT'!$A:$A,B203,'07_EVIDENCE_VAULT'!$K:$K,"Current",'07_EVIDENCE_VAULT'!$T:$T,"Imported*",'07_EVIDENCE_VAULT'!$U:$U,"Reconciled")-COUNTIFS('07_EVIDENCE_VAULT'!$A:$A,B203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unreconciled"),IF(COUNTIFS('07_EVIDENCE_VAULT'!$A:$A,B203,'07_EVIDENCE_VAULT'!$K:$K,"Current")-COUNTIFS('07_EVIDENCE_VAULT'!$A:$A,B203,'07_EVIDENCE_VAULT'!$K:$K,"Current",'07_EVIDENCE_VAULT'!$I:$I,"&lt;"&amp;TODAY(),'07_EVIDENCE_VAULT'!$I:$I,"&lt;&gt;")&gt;0,"Current evidence","Missing / stale / unknown")))</f>
        <v/>
      </c>
      <c r="K203" s="136">
        <f>IF(B203="","",IF(D203="UNKNOWN OBJECT","BLOCK — unknown object",IF(D203="","BLOCK — object not configured",IF(F203="UNKNOWN PACK","BLOCK — unknown pack",IF(IFERROR(VLOOKUP(E203,'01_MANIFEST_LIBRARY'!$A$17:$D$35,4,FALSE),"")&lt;&gt;"Active","BLOCK — pack not active","VALID OBJECT/PACK")))))</f>
        <v/>
      </c>
      <c r="L203" s="136">
        <f>IF(B203="","",IF(G203="","BLOCK — Control / Claim ID required",IF(COUNTIFS('06_CONTROL_PACK_REGISTER'!$B$26:$B$225,C203,'06_CONTROL_PACK_REGISTER'!$C$26:$C$225,E203,'06_CONTROL_PACK_REGISTER'!$D$26:$D$225,G203)&gt;0,"VALID CONTROL/CLAIM","BLOCK — control/claim not registered for object + pack")))</f>
        <v/>
      </c>
      <c r="M203" s="131" t="n"/>
      <c r="N203" s="136">
        <f>IF(B203="","",IF(LEFT(J203,7)&lt;&gt;"Current","BLOCK — evidence currency",IF(K203&lt;&gt;"VALID OBJECT/PACK","BLOCK — object/pack mapping",IF(L203&lt;&gt;"VALID CONTROL/CLAIM","BLOCK — control/claim mapping",IF(M203="Confirmed supports requirement","REVIEWED SUPPORT",IF(M203="Rejected","REJECTED SUPPORT",IF(M203="Needs clarification","UNRESOLVED SUPPORT","UNREVIEWED SUPPORT")))))))</f>
        <v/>
      </c>
      <c r="O203" s="131" t="n"/>
      <c r="P203" s="131" t="n"/>
      <c r="Q203" s="131" t="n"/>
      <c r="R203" s="131" t="n"/>
      <c r="S203" s="136">
        <f>IF(OR(C203="",E203="",G203=""),"",C203&amp;"|"&amp;E203&amp;"|"&amp;G203)</f>
        <v/>
      </c>
    </row>
    <row r="204">
      <c r="A204" s="54" t="inlineStr">
        <is>
          <t>EVL-00200</t>
        </is>
      </c>
      <c r="B204" s="131" t="n"/>
      <c r="C204" s="131" t="n"/>
      <c r="D204" s="54">
        <f>IF(C204="","",IFERROR(VLOOKUP(C204,'04_SCOPE_CLASSIFICATION'!$A$5:$B$35,2,FALSE),"UNKNOWN OBJECT"))</f>
        <v/>
      </c>
      <c r="E204" s="131" t="n"/>
      <c r="F204" s="54">
        <f>IF(E204="","",IFERROR(VLOOKUP(E204,'01_MANIFEST_LIBRARY'!$A$17:$B$35,2,FALSE),"UNKNOWN PACK"))</f>
        <v/>
      </c>
      <c r="G204" s="131" t="n"/>
      <c r="H204" s="131" t="n"/>
      <c r="I204" s="131" t="n"/>
      <c r="J204" s="136">
        <f>IF(B204="","",IF('02_SYSTEM_PROFILE'!B44="Operations-Connected",IF(COUNTIFS('07_EVIDENCE_VAULT'!$A:$A,B204,'07_EVIDENCE_VAULT'!$K:$K,"Current",'07_EVIDENCE_VAULT'!$T:$T,"Imported*",'07_EVIDENCE_VAULT'!$U:$U,"Reconciled")-COUNTIFS('07_EVIDENCE_VAULT'!$A:$A,B204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unreconciled"),IF(COUNTIFS('07_EVIDENCE_VAULT'!$A:$A,B204,'07_EVIDENCE_VAULT'!$K:$K,"Current")-COUNTIFS('07_EVIDENCE_VAULT'!$A:$A,B204,'07_EVIDENCE_VAULT'!$K:$K,"Current",'07_EVIDENCE_VAULT'!$I:$I,"&lt;"&amp;TODAY(),'07_EVIDENCE_VAULT'!$I:$I,"&lt;&gt;")&gt;0,"Current evidence","Missing / stale / unknown")))</f>
        <v/>
      </c>
      <c r="K204" s="136">
        <f>IF(B204="","",IF(D204="UNKNOWN OBJECT","BLOCK — unknown object",IF(D204="","BLOCK — object not configured",IF(F204="UNKNOWN PACK","BLOCK — unknown pack",IF(IFERROR(VLOOKUP(E204,'01_MANIFEST_LIBRARY'!$A$17:$D$35,4,FALSE),"")&lt;&gt;"Active","BLOCK — pack not active","VALID OBJECT/PACK")))))</f>
        <v/>
      </c>
      <c r="L204" s="136">
        <f>IF(B204="","",IF(G204="","BLOCK — Control / Claim ID required",IF(COUNTIFS('06_CONTROL_PACK_REGISTER'!$B$26:$B$225,C204,'06_CONTROL_PACK_REGISTER'!$C$26:$C$225,E204,'06_CONTROL_PACK_REGISTER'!$D$26:$D$225,G204)&gt;0,"VALID CONTROL/CLAIM","BLOCK — control/claim not registered for object + pack")))</f>
        <v/>
      </c>
      <c r="M204" s="131" t="n"/>
      <c r="N204" s="136">
        <f>IF(B204="","",IF(LEFT(J204,7)&lt;&gt;"Current","BLOCK — evidence currency",IF(K204&lt;&gt;"VALID OBJECT/PACK","BLOCK — object/pack mapping",IF(L204&lt;&gt;"VALID CONTROL/CLAIM","BLOCK — control/claim mapping",IF(M204="Confirmed supports requirement","REVIEWED SUPPORT",IF(M204="Rejected","REJECTED SUPPORT",IF(M204="Needs clarification","UNRESOLVED SUPPORT","UNREVIEWED SUPPORT")))))))</f>
        <v/>
      </c>
      <c r="O204" s="131" t="n"/>
      <c r="P204" s="131" t="n"/>
      <c r="Q204" s="131" t="n"/>
      <c r="R204" s="131" t="n"/>
      <c r="S204" s="136">
        <f>IF(OR(C204="",E204="",G204=""),"",C204&amp;"|"&amp;E204&amp;"|"&amp;G204)</f>
        <v/>
      </c>
    </row>
    <row r="205">
      <c r="A205" s="54" t="inlineStr">
        <is>
          <t>EVL-00201</t>
        </is>
      </c>
      <c r="B205" s="131" t="n"/>
      <c r="C205" s="131" t="n"/>
      <c r="D205" s="54">
        <f>IF(C205="","",IFERROR(VLOOKUP(C205,'04_SCOPE_CLASSIFICATION'!$A$5:$B$35,2,FALSE),"UNKNOWN OBJECT"))</f>
        <v/>
      </c>
      <c r="E205" s="131" t="n"/>
      <c r="F205" s="54">
        <f>IF(E205="","",IFERROR(VLOOKUP(E205,'01_MANIFEST_LIBRARY'!$A$17:$B$35,2,FALSE),"UNKNOWN PACK"))</f>
        <v/>
      </c>
      <c r="G205" s="131" t="n"/>
      <c r="H205" s="131" t="n"/>
      <c r="I205" s="131" t="n"/>
      <c r="J205" s="136">
        <f>IF(B205="","",IF('02_SYSTEM_PROFILE'!B44="Operations-Connected",IF(COUNTIFS('07_EVIDENCE_VAULT'!$A:$A,B205,'07_EVIDENCE_VAULT'!$K:$K,"Current",'07_EVIDENCE_VAULT'!$T:$T,"Imported*",'07_EVIDENCE_VAULT'!$U:$U,"Reconciled")-COUNTIFS('07_EVIDENCE_VAULT'!$A:$A,B205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unreconciled"),IF(COUNTIFS('07_EVIDENCE_VAULT'!$A:$A,B205,'07_EVIDENCE_VAULT'!$K:$K,"Current")-COUNTIFS('07_EVIDENCE_VAULT'!$A:$A,B205,'07_EVIDENCE_VAULT'!$K:$K,"Current",'07_EVIDENCE_VAULT'!$I:$I,"&lt;"&amp;TODAY(),'07_EVIDENCE_VAULT'!$I:$I,"&lt;&gt;")&gt;0,"Current evidence","Missing / stale / unknown")))</f>
        <v/>
      </c>
      <c r="K205" s="136">
        <f>IF(B205="","",IF(D205="UNKNOWN OBJECT","BLOCK — unknown object",IF(D205="","BLOCK — object not configured",IF(F205="UNKNOWN PACK","BLOCK — unknown pack",IF(IFERROR(VLOOKUP(E205,'01_MANIFEST_LIBRARY'!$A$17:$D$35,4,FALSE),"")&lt;&gt;"Active","BLOCK — pack not active","VALID OBJECT/PACK")))))</f>
        <v/>
      </c>
      <c r="L205" s="136">
        <f>IF(B205="","",IF(G205="","BLOCK — Control / Claim ID required",IF(COUNTIFS('06_CONTROL_PACK_REGISTER'!$B$26:$B$225,C205,'06_CONTROL_PACK_REGISTER'!$C$26:$C$225,E205,'06_CONTROL_PACK_REGISTER'!$D$26:$D$225,G205)&gt;0,"VALID CONTROL/CLAIM","BLOCK — control/claim not registered for object + pack")))</f>
        <v/>
      </c>
      <c r="M205" s="131" t="n"/>
      <c r="N205" s="136">
        <f>IF(B205="","",IF(LEFT(J205,7)&lt;&gt;"Current","BLOCK — evidence currency",IF(K205&lt;&gt;"VALID OBJECT/PACK","BLOCK — object/pack mapping",IF(L205&lt;&gt;"VALID CONTROL/CLAIM","BLOCK — control/claim mapping",IF(M205="Confirmed supports requirement","REVIEWED SUPPORT",IF(M205="Rejected","REJECTED SUPPORT",IF(M205="Needs clarification","UNRESOLVED SUPPORT","UNREVIEWED SUPPORT")))))))</f>
        <v/>
      </c>
      <c r="O205" s="131" t="n"/>
      <c r="P205" s="131" t="n"/>
      <c r="Q205" s="131" t="n"/>
      <c r="R205" s="131" t="n"/>
      <c r="S205" s="136">
        <f>IF(OR(C205="",E205="",G205=""),"",C205&amp;"|"&amp;E205&amp;"|"&amp;G205)</f>
        <v/>
      </c>
    </row>
    <row r="206">
      <c r="A206" s="54" t="inlineStr">
        <is>
          <t>EVL-00202</t>
        </is>
      </c>
      <c r="B206" s="131" t="n"/>
      <c r="C206" s="131" t="n"/>
      <c r="D206" s="54">
        <f>IF(C206="","",IFERROR(VLOOKUP(C206,'04_SCOPE_CLASSIFICATION'!$A$5:$B$35,2,FALSE),"UNKNOWN OBJECT"))</f>
        <v/>
      </c>
      <c r="E206" s="131" t="n"/>
      <c r="F206" s="54">
        <f>IF(E206="","",IFERROR(VLOOKUP(E206,'01_MANIFEST_LIBRARY'!$A$17:$B$35,2,FALSE),"UNKNOWN PACK"))</f>
        <v/>
      </c>
      <c r="G206" s="131" t="n"/>
      <c r="H206" s="131" t="n"/>
      <c r="I206" s="131" t="n"/>
      <c r="J206" s="136">
        <f>IF(B206="","",IF('02_SYSTEM_PROFILE'!B44="Operations-Connected",IF(COUNTIFS('07_EVIDENCE_VAULT'!$A:$A,B206,'07_EVIDENCE_VAULT'!$K:$K,"Current",'07_EVIDENCE_VAULT'!$T:$T,"Imported*",'07_EVIDENCE_VAULT'!$U:$U,"Reconciled")-COUNTIFS('07_EVIDENCE_VAULT'!$A:$A,B206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unreconciled"),IF(COUNTIFS('07_EVIDENCE_VAULT'!$A:$A,B206,'07_EVIDENCE_VAULT'!$K:$K,"Current")-COUNTIFS('07_EVIDENCE_VAULT'!$A:$A,B206,'07_EVIDENCE_VAULT'!$K:$K,"Current",'07_EVIDENCE_VAULT'!$I:$I,"&lt;"&amp;TODAY(),'07_EVIDENCE_VAULT'!$I:$I,"&lt;&gt;")&gt;0,"Current evidence","Missing / stale / unknown")))</f>
        <v/>
      </c>
      <c r="K206" s="136">
        <f>IF(B206="","",IF(D206="UNKNOWN OBJECT","BLOCK — unknown object",IF(D206="","BLOCK — object not configured",IF(F206="UNKNOWN PACK","BLOCK — unknown pack",IF(IFERROR(VLOOKUP(E206,'01_MANIFEST_LIBRARY'!$A$17:$D$35,4,FALSE),"")&lt;&gt;"Active","BLOCK — pack not active","VALID OBJECT/PACK")))))</f>
        <v/>
      </c>
      <c r="L206" s="136">
        <f>IF(B206="","",IF(G206="","BLOCK — Control / Claim ID required",IF(COUNTIFS('06_CONTROL_PACK_REGISTER'!$B$26:$B$225,C206,'06_CONTROL_PACK_REGISTER'!$C$26:$C$225,E206,'06_CONTROL_PACK_REGISTER'!$D$26:$D$225,G206)&gt;0,"VALID CONTROL/CLAIM","BLOCK — control/claim not registered for object + pack")))</f>
        <v/>
      </c>
      <c r="M206" s="131" t="n"/>
      <c r="N206" s="136">
        <f>IF(B206="","",IF(LEFT(J206,7)&lt;&gt;"Current","BLOCK — evidence currency",IF(K206&lt;&gt;"VALID OBJECT/PACK","BLOCK — object/pack mapping",IF(L206&lt;&gt;"VALID CONTROL/CLAIM","BLOCK — control/claim mapping",IF(M206="Confirmed supports requirement","REVIEWED SUPPORT",IF(M206="Rejected","REJECTED SUPPORT",IF(M206="Needs clarification","UNRESOLVED SUPPORT","UNREVIEWED SUPPORT")))))))</f>
        <v/>
      </c>
      <c r="O206" s="131" t="n"/>
      <c r="P206" s="131" t="n"/>
      <c r="Q206" s="131" t="n"/>
      <c r="R206" s="131" t="n"/>
      <c r="S206" s="136">
        <f>IF(OR(C206="",E206="",G206=""),"",C206&amp;"|"&amp;E206&amp;"|"&amp;G206)</f>
        <v/>
      </c>
    </row>
    <row r="207">
      <c r="A207" s="54" t="inlineStr">
        <is>
          <t>EVL-00203</t>
        </is>
      </c>
      <c r="B207" s="131" t="n"/>
      <c r="C207" s="131" t="n"/>
      <c r="D207" s="54">
        <f>IF(C207="","",IFERROR(VLOOKUP(C207,'04_SCOPE_CLASSIFICATION'!$A$5:$B$35,2,FALSE),"UNKNOWN OBJECT"))</f>
        <v/>
      </c>
      <c r="E207" s="131" t="n"/>
      <c r="F207" s="54">
        <f>IF(E207="","",IFERROR(VLOOKUP(E207,'01_MANIFEST_LIBRARY'!$A$17:$B$35,2,FALSE),"UNKNOWN PACK"))</f>
        <v/>
      </c>
      <c r="G207" s="131" t="n"/>
      <c r="H207" s="131" t="n"/>
      <c r="I207" s="131" t="n"/>
      <c r="J207" s="136">
        <f>IF(B207="","",IF('02_SYSTEM_PROFILE'!B44="Operations-Connected",IF(COUNTIFS('07_EVIDENCE_VAULT'!$A:$A,B207,'07_EVIDENCE_VAULT'!$K:$K,"Current",'07_EVIDENCE_VAULT'!$T:$T,"Imported*",'07_EVIDENCE_VAULT'!$U:$U,"Reconciled")-COUNTIFS('07_EVIDENCE_VAULT'!$A:$A,B207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unreconciled"),IF(COUNTIFS('07_EVIDENCE_VAULT'!$A:$A,B207,'07_EVIDENCE_VAULT'!$K:$K,"Current")-COUNTIFS('07_EVIDENCE_VAULT'!$A:$A,B207,'07_EVIDENCE_VAULT'!$K:$K,"Current",'07_EVIDENCE_VAULT'!$I:$I,"&lt;"&amp;TODAY(),'07_EVIDENCE_VAULT'!$I:$I,"&lt;&gt;")&gt;0,"Current evidence","Missing / stale / unknown")))</f>
        <v/>
      </c>
      <c r="K207" s="136">
        <f>IF(B207="","",IF(D207="UNKNOWN OBJECT","BLOCK — unknown object",IF(D207="","BLOCK — object not configured",IF(F207="UNKNOWN PACK","BLOCK — unknown pack",IF(IFERROR(VLOOKUP(E207,'01_MANIFEST_LIBRARY'!$A$17:$D$35,4,FALSE),"")&lt;&gt;"Active","BLOCK — pack not active","VALID OBJECT/PACK")))))</f>
        <v/>
      </c>
      <c r="L207" s="136">
        <f>IF(B207="","",IF(G207="","BLOCK — Control / Claim ID required",IF(COUNTIFS('06_CONTROL_PACK_REGISTER'!$B$26:$B$225,C207,'06_CONTROL_PACK_REGISTER'!$C$26:$C$225,E207,'06_CONTROL_PACK_REGISTER'!$D$26:$D$225,G207)&gt;0,"VALID CONTROL/CLAIM","BLOCK — control/claim not registered for object + pack")))</f>
        <v/>
      </c>
      <c r="M207" s="131" t="n"/>
      <c r="N207" s="136">
        <f>IF(B207="","",IF(LEFT(J207,7)&lt;&gt;"Current","BLOCK — evidence currency",IF(K207&lt;&gt;"VALID OBJECT/PACK","BLOCK — object/pack mapping",IF(L207&lt;&gt;"VALID CONTROL/CLAIM","BLOCK — control/claim mapping",IF(M207="Confirmed supports requirement","REVIEWED SUPPORT",IF(M207="Rejected","REJECTED SUPPORT",IF(M207="Needs clarification","UNRESOLVED SUPPORT","UNREVIEWED SUPPORT")))))))</f>
        <v/>
      </c>
      <c r="O207" s="131" t="n"/>
      <c r="P207" s="131" t="n"/>
      <c r="Q207" s="131" t="n"/>
      <c r="R207" s="131" t="n"/>
      <c r="S207" s="136">
        <f>IF(OR(C207="",E207="",G207=""),"",C207&amp;"|"&amp;E207&amp;"|"&amp;G207)</f>
        <v/>
      </c>
    </row>
    <row r="208">
      <c r="A208" s="54" t="inlineStr">
        <is>
          <t>EVL-00204</t>
        </is>
      </c>
      <c r="B208" s="131" t="n"/>
      <c r="C208" s="131" t="n"/>
      <c r="D208" s="54">
        <f>IF(C208="","",IFERROR(VLOOKUP(C208,'04_SCOPE_CLASSIFICATION'!$A$5:$B$35,2,FALSE),"UNKNOWN OBJECT"))</f>
        <v/>
      </c>
      <c r="E208" s="131" t="n"/>
      <c r="F208" s="54">
        <f>IF(E208="","",IFERROR(VLOOKUP(E208,'01_MANIFEST_LIBRARY'!$A$17:$B$35,2,FALSE),"UNKNOWN PACK"))</f>
        <v/>
      </c>
      <c r="G208" s="131" t="n"/>
      <c r="H208" s="131" t="n"/>
      <c r="I208" s="131" t="n"/>
      <c r="J208" s="136">
        <f>IF(B208="","",IF('02_SYSTEM_PROFILE'!B44="Operations-Connected",IF(COUNTIFS('07_EVIDENCE_VAULT'!$A:$A,B208,'07_EVIDENCE_VAULT'!$K:$K,"Current",'07_EVIDENCE_VAULT'!$T:$T,"Imported*",'07_EVIDENCE_VAULT'!$U:$U,"Reconciled")-COUNTIFS('07_EVIDENCE_VAULT'!$A:$A,B208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unreconciled"),IF(COUNTIFS('07_EVIDENCE_VAULT'!$A:$A,B208,'07_EVIDENCE_VAULT'!$K:$K,"Current")-COUNTIFS('07_EVIDENCE_VAULT'!$A:$A,B208,'07_EVIDENCE_VAULT'!$K:$K,"Current",'07_EVIDENCE_VAULT'!$I:$I,"&lt;"&amp;TODAY(),'07_EVIDENCE_VAULT'!$I:$I,"&lt;&gt;")&gt;0,"Current evidence","Missing / stale / unknown")))</f>
        <v/>
      </c>
      <c r="K208" s="136">
        <f>IF(B208="","",IF(D208="UNKNOWN OBJECT","BLOCK — unknown object",IF(D208="","BLOCK — object not configured",IF(F208="UNKNOWN PACK","BLOCK — unknown pack",IF(IFERROR(VLOOKUP(E208,'01_MANIFEST_LIBRARY'!$A$17:$D$35,4,FALSE),"")&lt;&gt;"Active","BLOCK — pack not active","VALID OBJECT/PACK")))))</f>
        <v/>
      </c>
      <c r="L208" s="136">
        <f>IF(B208="","",IF(G208="","BLOCK — Control / Claim ID required",IF(COUNTIFS('06_CONTROL_PACK_REGISTER'!$B$26:$B$225,C208,'06_CONTROL_PACK_REGISTER'!$C$26:$C$225,E208,'06_CONTROL_PACK_REGISTER'!$D$26:$D$225,G208)&gt;0,"VALID CONTROL/CLAIM","BLOCK — control/claim not registered for object + pack")))</f>
        <v/>
      </c>
      <c r="M208" s="131" t="n"/>
      <c r="N208" s="136">
        <f>IF(B208="","",IF(LEFT(J208,7)&lt;&gt;"Current","BLOCK — evidence currency",IF(K208&lt;&gt;"VALID OBJECT/PACK","BLOCK — object/pack mapping",IF(L208&lt;&gt;"VALID CONTROL/CLAIM","BLOCK — control/claim mapping",IF(M208="Confirmed supports requirement","REVIEWED SUPPORT",IF(M208="Rejected","REJECTED SUPPORT",IF(M208="Needs clarification","UNRESOLVED SUPPORT","UNREVIEWED SUPPORT")))))))</f>
        <v/>
      </c>
      <c r="O208" s="131" t="n"/>
      <c r="P208" s="131" t="n"/>
      <c r="Q208" s="131" t="n"/>
      <c r="R208" s="131" t="n"/>
      <c r="S208" s="136">
        <f>IF(OR(C208="",E208="",G208=""),"",C208&amp;"|"&amp;E208&amp;"|"&amp;G208)</f>
        <v/>
      </c>
    </row>
    <row r="209">
      <c r="A209" s="54" t="inlineStr">
        <is>
          <t>EVL-00205</t>
        </is>
      </c>
      <c r="B209" s="131" t="n"/>
      <c r="C209" s="131" t="n"/>
      <c r="D209" s="54">
        <f>IF(C209="","",IFERROR(VLOOKUP(C209,'04_SCOPE_CLASSIFICATION'!$A$5:$B$35,2,FALSE),"UNKNOWN OBJECT"))</f>
        <v/>
      </c>
      <c r="E209" s="131" t="n"/>
      <c r="F209" s="54">
        <f>IF(E209="","",IFERROR(VLOOKUP(E209,'01_MANIFEST_LIBRARY'!$A$17:$B$35,2,FALSE),"UNKNOWN PACK"))</f>
        <v/>
      </c>
      <c r="G209" s="131" t="n"/>
      <c r="H209" s="131" t="n"/>
      <c r="I209" s="131" t="n"/>
      <c r="J209" s="136">
        <f>IF(B209="","",IF('02_SYSTEM_PROFILE'!B44="Operations-Connected",IF(COUNTIFS('07_EVIDENCE_VAULT'!$A:$A,B209,'07_EVIDENCE_VAULT'!$K:$K,"Current",'07_EVIDENCE_VAULT'!$T:$T,"Imported*",'07_EVIDENCE_VAULT'!$U:$U,"Reconciled")-COUNTIFS('07_EVIDENCE_VAULT'!$A:$A,B209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unreconciled"),IF(COUNTIFS('07_EVIDENCE_VAULT'!$A:$A,B209,'07_EVIDENCE_VAULT'!$K:$K,"Current")-COUNTIFS('07_EVIDENCE_VAULT'!$A:$A,B209,'07_EVIDENCE_VAULT'!$K:$K,"Current",'07_EVIDENCE_VAULT'!$I:$I,"&lt;"&amp;TODAY(),'07_EVIDENCE_VAULT'!$I:$I,"&lt;&gt;")&gt;0,"Current evidence","Missing / stale / unknown")))</f>
        <v/>
      </c>
      <c r="K209" s="136">
        <f>IF(B209="","",IF(D209="UNKNOWN OBJECT","BLOCK — unknown object",IF(D209="","BLOCK — object not configured",IF(F209="UNKNOWN PACK","BLOCK — unknown pack",IF(IFERROR(VLOOKUP(E209,'01_MANIFEST_LIBRARY'!$A$17:$D$35,4,FALSE),"")&lt;&gt;"Active","BLOCK — pack not active","VALID OBJECT/PACK")))))</f>
        <v/>
      </c>
      <c r="L209" s="136">
        <f>IF(B209="","",IF(G209="","BLOCK — Control / Claim ID required",IF(COUNTIFS('06_CONTROL_PACK_REGISTER'!$B$26:$B$225,C209,'06_CONTROL_PACK_REGISTER'!$C$26:$C$225,E209,'06_CONTROL_PACK_REGISTER'!$D$26:$D$225,G209)&gt;0,"VALID CONTROL/CLAIM","BLOCK — control/claim not registered for object + pack")))</f>
        <v/>
      </c>
      <c r="M209" s="131" t="n"/>
      <c r="N209" s="136">
        <f>IF(B209="","",IF(LEFT(J209,7)&lt;&gt;"Current","BLOCK — evidence currency",IF(K209&lt;&gt;"VALID OBJECT/PACK","BLOCK — object/pack mapping",IF(L209&lt;&gt;"VALID CONTROL/CLAIM","BLOCK — control/claim mapping",IF(M209="Confirmed supports requirement","REVIEWED SUPPORT",IF(M209="Rejected","REJECTED SUPPORT",IF(M209="Needs clarification","UNRESOLVED SUPPORT","UNREVIEWED SUPPORT")))))))</f>
        <v/>
      </c>
      <c r="O209" s="131" t="n"/>
      <c r="P209" s="131" t="n"/>
      <c r="Q209" s="131" t="n"/>
      <c r="R209" s="131" t="n"/>
      <c r="S209" s="136">
        <f>IF(OR(C209="",E209="",G209=""),"",C209&amp;"|"&amp;E209&amp;"|"&amp;G209)</f>
        <v/>
      </c>
    </row>
    <row r="210">
      <c r="A210" s="54" t="inlineStr">
        <is>
          <t>EVL-00206</t>
        </is>
      </c>
      <c r="B210" s="131" t="n"/>
      <c r="C210" s="131" t="n"/>
      <c r="D210" s="54">
        <f>IF(C210="","",IFERROR(VLOOKUP(C210,'04_SCOPE_CLASSIFICATION'!$A$5:$B$35,2,FALSE),"UNKNOWN OBJECT"))</f>
        <v/>
      </c>
      <c r="E210" s="131" t="n"/>
      <c r="F210" s="54">
        <f>IF(E210="","",IFERROR(VLOOKUP(E210,'01_MANIFEST_LIBRARY'!$A$17:$B$35,2,FALSE),"UNKNOWN PACK"))</f>
        <v/>
      </c>
      <c r="G210" s="131" t="n"/>
      <c r="H210" s="131" t="n"/>
      <c r="I210" s="131" t="n"/>
      <c r="J210" s="136">
        <f>IF(B210="","",IF('02_SYSTEM_PROFILE'!B44="Operations-Connected",IF(COUNTIFS('07_EVIDENCE_VAULT'!$A:$A,B210,'07_EVIDENCE_VAULT'!$K:$K,"Current",'07_EVIDENCE_VAULT'!$T:$T,"Imported*",'07_EVIDENCE_VAULT'!$U:$U,"Reconciled")-COUNTIFS('07_EVIDENCE_VAULT'!$A:$A,B210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unreconciled"),IF(COUNTIFS('07_EVIDENCE_VAULT'!$A:$A,B210,'07_EVIDENCE_VAULT'!$K:$K,"Current")-COUNTIFS('07_EVIDENCE_VAULT'!$A:$A,B210,'07_EVIDENCE_VAULT'!$K:$K,"Current",'07_EVIDENCE_VAULT'!$I:$I,"&lt;"&amp;TODAY(),'07_EVIDENCE_VAULT'!$I:$I,"&lt;&gt;")&gt;0,"Current evidence","Missing / stale / unknown")))</f>
        <v/>
      </c>
      <c r="K210" s="136">
        <f>IF(B210="","",IF(D210="UNKNOWN OBJECT","BLOCK — unknown object",IF(D210="","BLOCK — object not configured",IF(F210="UNKNOWN PACK","BLOCK — unknown pack",IF(IFERROR(VLOOKUP(E210,'01_MANIFEST_LIBRARY'!$A$17:$D$35,4,FALSE),"")&lt;&gt;"Active","BLOCK — pack not active","VALID OBJECT/PACK")))))</f>
        <v/>
      </c>
      <c r="L210" s="136">
        <f>IF(B210="","",IF(G210="","BLOCK — Control / Claim ID required",IF(COUNTIFS('06_CONTROL_PACK_REGISTER'!$B$26:$B$225,C210,'06_CONTROL_PACK_REGISTER'!$C$26:$C$225,E210,'06_CONTROL_PACK_REGISTER'!$D$26:$D$225,G210)&gt;0,"VALID CONTROL/CLAIM","BLOCK — control/claim not registered for object + pack")))</f>
        <v/>
      </c>
      <c r="M210" s="131" t="n"/>
      <c r="N210" s="136">
        <f>IF(B210="","",IF(LEFT(J210,7)&lt;&gt;"Current","BLOCK — evidence currency",IF(K210&lt;&gt;"VALID OBJECT/PACK","BLOCK — object/pack mapping",IF(L210&lt;&gt;"VALID CONTROL/CLAIM","BLOCK — control/claim mapping",IF(M210="Confirmed supports requirement","REVIEWED SUPPORT",IF(M210="Rejected","REJECTED SUPPORT",IF(M210="Needs clarification","UNRESOLVED SUPPORT","UNREVIEWED SUPPORT")))))))</f>
        <v/>
      </c>
      <c r="O210" s="131" t="n"/>
      <c r="P210" s="131" t="n"/>
      <c r="Q210" s="131" t="n"/>
      <c r="R210" s="131" t="n"/>
      <c r="S210" s="136">
        <f>IF(OR(C210="",E210="",G210=""),"",C210&amp;"|"&amp;E210&amp;"|"&amp;G210)</f>
        <v/>
      </c>
    </row>
    <row r="211">
      <c r="A211" s="54" t="inlineStr">
        <is>
          <t>EVL-00207</t>
        </is>
      </c>
      <c r="B211" s="131" t="n"/>
      <c r="C211" s="131" t="n"/>
      <c r="D211" s="54">
        <f>IF(C211="","",IFERROR(VLOOKUP(C211,'04_SCOPE_CLASSIFICATION'!$A$5:$B$35,2,FALSE),"UNKNOWN OBJECT"))</f>
        <v/>
      </c>
      <c r="E211" s="131" t="n"/>
      <c r="F211" s="54">
        <f>IF(E211="","",IFERROR(VLOOKUP(E211,'01_MANIFEST_LIBRARY'!$A$17:$B$35,2,FALSE),"UNKNOWN PACK"))</f>
        <v/>
      </c>
      <c r="G211" s="131" t="n"/>
      <c r="H211" s="131" t="n"/>
      <c r="I211" s="131" t="n"/>
      <c r="J211" s="136">
        <f>IF(B211="","",IF('02_SYSTEM_PROFILE'!B44="Operations-Connected",IF(COUNTIFS('07_EVIDENCE_VAULT'!$A:$A,B211,'07_EVIDENCE_VAULT'!$K:$K,"Current",'07_EVIDENCE_VAULT'!$T:$T,"Imported*",'07_EVIDENCE_VAULT'!$U:$U,"Reconciled")-COUNTIFS('07_EVIDENCE_VAULT'!$A:$A,B211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unreconciled"),IF(COUNTIFS('07_EVIDENCE_VAULT'!$A:$A,B211,'07_EVIDENCE_VAULT'!$K:$K,"Current")-COUNTIFS('07_EVIDENCE_VAULT'!$A:$A,B211,'07_EVIDENCE_VAULT'!$K:$K,"Current",'07_EVIDENCE_VAULT'!$I:$I,"&lt;"&amp;TODAY(),'07_EVIDENCE_VAULT'!$I:$I,"&lt;&gt;")&gt;0,"Current evidence","Missing / stale / unknown")))</f>
        <v/>
      </c>
      <c r="K211" s="136">
        <f>IF(B211="","",IF(D211="UNKNOWN OBJECT","BLOCK — unknown object",IF(D211="","BLOCK — object not configured",IF(F211="UNKNOWN PACK","BLOCK — unknown pack",IF(IFERROR(VLOOKUP(E211,'01_MANIFEST_LIBRARY'!$A$17:$D$35,4,FALSE),"")&lt;&gt;"Active","BLOCK — pack not active","VALID OBJECT/PACK")))))</f>
        <v/>
      </c>
      <c r="L211" s="136">
        <f>IF(B211="","",IF(G211="","BLOCK — Control / Claim ID required",IF(COUNTIFS('06_CONTROL_PACK_REGISTER'!$B$26:$B$225,C211,'06_CONTROL_PACK_REGISTER'!$C$26:$C$225,E211,'06_CONTROL_PACK_REGISTER'!$D$26:$D$225,G211)&gt;0,"VALID CONTROL/CLAIM","BLOCK — control/claim not registered for object + pack")))</f>
        <v/>
      </c>
      <c r="M211" s="131" t="n"/>
      <c r="N211" s="136">
        <f>IF(B211="","",IF(LEFT(J211,7)&lt;&gt;"Current","BLOCK — evidence currency",IF(K211&lt;&gt;"VALID OBJECT/PACK","BLOCK — object/pack mapping",IF(L211&lt;&gt;"VALID CONTROL/CLAIM","BLOCK — control/claim mapping",IF(M211="Confirmed supports requirement","REVIEWED SUPPORT",IF(M211="Rejected","REJECTED SUPPORT",IF(M211="Needs clarification","UNRESOLVED SUPPORT","UNREVIEWED SUPPORT")))))))</f>
        <v/>
      </c>
      <c r="O211" s="131" t="n"/>
      <c r="P211" s="131" t="n"/>
      <c r="Q211" s="131" t="n"/>
      <c r="R211" s="131" t="n"/>
      <c r="S211" s="136">
        <f>IF(OR(C211="",E211="",G211=""),"",C211&amp;"|"&amp;E211&amp;"|"&amp;G211)</f>
        <v/>
      </c>
    </row>
    <row r="212">
      <c r="A212" s="54" t="inlineStr">
        <is>
          <t>EVL-00208</t>
        </is>
      </c>
      <c r="B212" s="131" t="n"/>
      <c r="C212" s="131" t="n"/>
      <c r="D212" s="54">
        <f>IF(C212="","",IFERROR(VLOOKUP(C212,'04_SCOPE_CLASSIFICATION'!$A$5:$B$35,2,FALSE),"UNKNOWN OBJECT"))</f>
        <v/>
      </c>
      <c r="E212" s="131" t="n"/>
      <c r="F212" s="54">
        <f>IF(E212="","",IFERROR(VLOOKUP(E212,'01_MANIFEST_LIBRARY'!$A$17:$B$35,2,FALSE),"UNKNOWN PACK"))</f>
        <v/>
      </c>
      <c r="G212" s="131" t="n"/>
      <c r="H212" s="131" t="n"/>
      <c r="I212" s="131" t="n"/>
      <c r="J212" s="136">
        <f>IF(B212="","",IF('02_SYSTEM_PROFILE'!B44="Operations-Connected",IF(COUNTIFS('07_EVIDENCE_VAULT'!$A:$A,B212,'07_EVIDENCE_VAULT'!$K:$K,"Current",'07_EVIDENCE_VAULT'!$T:$T,"Imported*",'07_EVIDENCE_VAULT'!$U:$U,"Reconciled")-COUNTIFS('07_EVIDENCE_VAULT'!$A:$A,B212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unreconciled"),IF(COUNTIFS('07_EVIDENCE_VAULT'!$A:$A,B212,'07_EVIDENCE_VAULT'!$K:$K,"Current")-COUNTIFS('07_EVIDENCE_VAULT'!$A:$A,B212,'07_EVIDENCE_VAULT'!$K:$K,"Current",'07_EVIDENCE_VAULT'!$I:$I,"&lt;"&amp;TODAY(),'07_EVIDENCE_VAULT'!$I:$I,"&lt;&gt;")&gt;0,"Current evidence","Missing / stale / unknown")))</f>
        <v/>
      </c>
      <c r="K212" s="136">
        <f>IF(B212="","",IF(D212="UNKNOWN OBJECT","BLOCK — unknown object",IF(D212="","BLOCK — object not configured",IF(F212="UNKNOWN PACK","BLOCK — unknown pack",IF(IFERROR(VLOOKUP(E212,'01_MANIFEST_LIBRARY'!$A$17:$D$35,4,FALSE),"")&lt;&gt;"Active","BLOCK — pack not active","VALID OBJECT/PACK")))))</f>
        <v/>
      </c>
      <c r="L212" s="136">
        <f>IF(B212="","",IF(G212="","BLOCK — Control / Claim ID required",IF(COUNTIFS('06_CONTROL_PACK_REGISTER'!$B$26:$B$225,C212,'06_CONTROL_PACK_REGISTER'!$C$26:$C$225,E212,'06_CONTROL_PACK_REGISTER'!$D$26:$D$225,G212)&gt;0,"VALID CONTROL/CLAIM","BLOCK — control/claim not registered for object + pack")))</f>
        <v/>
      </c>
      <c r="M212" s="131" t="n"/>
      <c r="N212" s="136">
        <f>IF(B212="","",IF(LEFT(J212,7)&lt;&gt;"Current","BLOCK — evidence currency",IF(K212&lt;&gt;"VALID OBJECT/PACK","BLOCK — object/pack mapping",IF(L212&lt;&gt;"VALID CONTROL/CLAIM","BLOCK — control/claim mapping",IF(M212="Confirmed supports requirement","REVIEWED SUPPORT",IF(M212="Rejected","REJECTED SUPPORT",IF(M212="Needs clarification","UNRESOLVED SUPPORT","UNREVIEWED SUPPORT")))))))</f>
        <v/>
      </c>
      <c r="O212" s="131" t="n"/>
      <c r="P212" s="131" t="n"/>
      <c r="Q212" s="131" t="n"/>
      <c r="R212" s="131" t="n"/>
      <c r="S212" s="136">
        <f>IF(OR(C212="",E212="",G212=""),"",C212&amp;"|"&amp;E212&amp;"|"&amp;G212)</f>
        <v/>
      </c>
    </row>
    <row r="213">
      <c r="A213" s="54" t="inlineStr">
        <is>
          <t>EVL-00209</t>
        </is>
      </c>
      <c r="B213" s="131" t="n"/>
      <c r="C213" s="131" t="n"/>
      <c r="D213" s="54">
        <f>IF(C213="","",IFERROR(VLOOKUP(C213,'04_SCOPE_CLASSIFICATION'!$A$5:$B$35,2,FALSE),"UNKNOWN OBJECT"))</f>
        <v/>
      </c>
      <c r="E213" s="131" t="n"/>
      <c r="F213" s="54">
        <f>IF(E213="","",IFERROR(VLOOKUP(E213,'01_MANIFEST_LIBRARY'!$A$17:$B$35,2,FALSE),"UNKNOWN PACK"))</f>
        <v/>
      </c>
      <c r="G213" s="131" t="n"/>
      <c r="H213" s="131" t="n"/>
      <c r="I213" s="131" t="n"/>
      <c r="J213" s="136">
        <f>IF(B213="","",IF('02_SYSTEM_PROFILE'!B44="Operations-Connected",IF(COUNTIFS('07_EVIDENCE_VAULT'!$A:$A,B213,'07_EVIDENCE_VAULT'!$K:$K,"Current",'07_EVIDENCE_VAULT'!$T:$T,"Imported*",'07_EVIDENCE_VAULT'!$U:$U,"Reconciled")-COUNTIFS('07_EVIDENCE_VAULT'!$A:$A,B213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unreconciled"),IF(COUNTIFS('07_EVIDENCE_VAULT'!$A:$A,B213,'07_EVIDENCE_VAULT'!$K:$K,"Current")-COUNTIFS('07_EVIDENCE_VAULT'!$A:$A,B213,'07_EVIDENCE_VAULT'!$K:$K,"Current",'07_EVIDENCE_VAULT'!$I:$I,"&lt;"&amp;TODAY(),'07_EVIDENCE_VAULT'!$I:$I,"&lt;&gt;")&gt;0,"Current evidence","Missing / stale / unknown")))</f>
        <v/>
      </c>
      <c r="K213" s="136">
        <f>IF(B213="","",IF(D213="UNKNOWN OBJECT","BLOCK — unknown object",IF(D213="","BLOCK — object not configured",IF(F213="UNKNOWN PACK","BLOCK — unknown pack",IF(IFERROR(VLOOKUP(E213,'01_MANIFEST_LIBRARY'!$A$17:$D$35,4,FALSE),"")&lt;&gt;"Active","BLOCK — pack not active","VALID OBJECT/PACK")))))</f>
        <v/>
      </c>
      <c r="L213" s="136">
        <f>IF(B213="","",IF(G213="","BLOCK — Control / Claim ID required",IF(COUNTIFS('06_CONTROL_PACK_REGISTER'!$B$26:$B$225,C213,'06_CONTROL_PACK_REGISTER'!$C$26:$C$225,E213,'06_CONTROL_PACK_REGISTER'!$D$26:$D$225,G213)&gt;0,"VALID CONTROL/CLAIM","BLOCK — control/claim not registered for object + pack")))</f>
        <v/>
      </c>
      <c r="M213" s="131" t="n"/>
      <c r="N213" s="136">
        <f>IF(B213="","",IF(LEFT(J213,7)&lt;&gt;"Current","BLOCK — evidence currency",IF(K213&lt;&gt;"VALID OBJECT/PACK","BLOCK — object/pack mapping",IF(L213&lt;&gt;"VALID CONTROL/CLAIM","BLOCK — control/claim mapping",IF(M213="Confirmed supports requirement","REVIEWED SUPPORT",IF(M213="Rejected","REJECTED SUPPORT",IF(M213="Needs clarification","UNRESOLVED SUPPORT","UNREVIEWED SUPPORT")))))))</f>
        <v/>
      </c>
      <c r="O213" s="131" t="n"/>
      <c r="P213" s="131" t="n"/>
      <c r="Q213" s="131" t="n"/>
      <c r="R213" s="131" t="n"/>
      <c r="S213" s="136">
        <f>IF(OR(C213="",E213="",G213=""),"",C213&amp;"|"&amp;E213&amp;"|"&amp;G213)</f>
        <v/>
      </c>
    </row>
    <row r="214">
      <c r="A214" s="54" t="inlineStr">
        <is>
          <t>EVL-00210</t>
        </is>
      </c>
      <c r="B214" s="131" t="n"/>
      <c r="C214" s="131" t="n"/>
      <c r="D214" s="54">
        <f>IF(C214="","",IFERROR(VLOOKUP(C214,'04_SCOPE_CLASSIFICATION'!$A$5:$B$35,2,FALSE),"UNKNOWN OBJECT"))</f>
        <v/>
      </c>
      <c r="E214" s="131" t="n"/>
      <c r="F214" s="54">
        <f>IF(E214="","",IFERROR(VLOOKUP(E214,'01_MANIFEST_LIBRARY'!$A$17:$B$35,2,FALSE),"UNKNOWN PACK"))</f>
        <v/>
      </c>
      <c r="G214" s="131" t="n"/>
      <c r="H214" s="131" t="n"/>
      <c r="I214" s="131" t="n"/>
      <c r="J214" s="136">
        <f>IF(B214="","",IF('02_SYSTEM_PROFILE'!B44="Operations-Connected",IF(COUNTIFS('07_EVIDENCE_VAULT'!$A:$A,B214,'07_EVIDENCE_VAULT'!$K:$K,"Current",'07_EVIDENCE_VAULT'!$T:$T,"Imported*",'07_EVIDENCE_VAULT'!$U:$U,"Reconciled")-COUNTIFS('07_EVIDENCE_VAULT'!$A:$A,B214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unreconciled"),IF(COUNTIFS('07_EVIDENCE_VAULT'!$A:$A,B214,'07_EVIDENCE_VAULT'!$K:$K,"Current")-COUNTIFS('07_EVIDENCE_VAULT'!$A:$A,B214,'07_EVIDENCE_VAULT'!$K:$K,"Current",'07_EVIDENCE_VAULT'!$I:$I,"&lt;"&amp;TODAY(),'07_EVIDENCE_VAULT'!$I:$I,"&lt;&gt;")&gt;0,"Current evidence","Missing / stale / unknown")))</f>
        <v/>
      </c>
      <c r="K214" s="136">
        <f>IF(B214="","",IF(D214="UNKNOWN OBJECT","BLOCK — unknown object",IF(D214="","BLOCK — object not configured",IF(F214="UNKNOWN PACK","BLOCK — unknown pack",IF(IFERROR(VLOOKUP(E214,'01_MANIFEST_LIBRARY'!$A$17:$D$35,4,FALSE),"")&lt;&gt;"Active","BLOCK — pack not active","VALID OBJECT/PACK")))))</f>
        <v/>
      </c>
      <c r="L214" s="136">
        <f>IF(B214="","",IF(G214="","BLOCK — Control / Claim ID required",IF(COUNTIFS('06_CONTROL_PACK_REGISTER'!$B$26:$B$225,C214,'06_CONTROL_PACK_REGISTER'!$C$26:$C$225,E214,'06_CONTROL_PACK_REGISTER'!$D$26:$D$225,G214)&gt;0,"VALID CONTROL/CLAIM","BLOCK — control/claim not registered for object + pack")))</f>
        <v/>
      </c>
      <c r="M214" s="131" t="n"/>
      <c r="N214" s="136">
        <f>IF(B214="","",IF(LEFT(J214,7)&lt;&gt;"Current","BLOCK — evidence currency",IF(K214&lt;&gt;"VALID OBJECT/PACK","BLOCK — object/pack mapping",IF(L214&lt;&gt;"VALID CONTROL/CLAIM","BLOCK — control/claim mapping",IF(M214="Confirmed supports requirement","REVIEWED SUPPORT",IF(M214="Rejected","REJECTED SUPPORT",IF(M214="Needs clarification","UNRESOLVED SUPPORT","UNREVIEWED SUPPORT")))))))</f>
        <v/>
      </c>
      <c r="O214" s="131" t="n"/>
      <c r="P214" s="131" t="n"/>
      <c r="Q214" s="131" t="n"/>
      <c r="R214" s="131" t="n"/>
      <c r="S214" s="136">
        <f>IF(OR(C214="",E214="",G214=""),"",C214&amp;"|"&amp;E214&amp;"|"&amp;G214)</f>
        <v/>
      </c>
    </row>
    <row r="215">
      <c r="A215" s="54" t="inlineStr">
        <is>
          <t>EVL-00211</t>
        </is>
      </c>
      <c r="B215" s="131" t="n"/>
      <c r="C215" s="131" t="n"/>
      <c r="D215" s="54">
        <f>IF(C215="","",IFERROR(VLOOKUP(C215,'04_SCOPE_CLASSIFICATION'!$A$5:$B$35,2,FALSE),"UNKNOWN OBJECT"))</f>
        <v/>
      </c>
      <c r="E215" s="131" t="n"/>
      <c r="F215" s="54">
        <f>IF(E215="","",IFERROR(VLOOKUP(E215,'01_MANIFEST_LIBRARY'!$A$17:$B$35,2,FALSE),"UNKNOWN PACK"))</f>
        <v/>
      </c>
      <c r="G215" s="131" t="n"/>
      <c r="H215" s="131" t="n"/>
      <c r="I215" s="131" t="n"/>
      <c r="J215" s="136">
        <f>IF(B215="","",IF('02_SYSTEM_PROFILE'!B44="Operations-Connected",IF(COUNTIFS('07_EVIDENCE_VAULT'!$A:$A,B215,'07_EVIDENCE_VAULT'!$K:$K,"Current",'07_EVIDENCE_VAULT'!$T:$T,"Imported*",'07_EVIDENCE_VAULT'!$U:$U,"Reconciled")-COUNTIFS('07_EVIDENCE_VAULT'!$A:$A,B215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unreconciled"),IF(COUNTIFS('07_EVIDENCE_VAULT'!$A:$A,B215,'07_EVIDENCE_VAULT'!$K:$K,"Current")-COUNTIFS('07_EVIDENCE_VAULT'!$A:$A,B215,'07_EVIDENCE_VAULT'!$K:$K,"Current",'07_EVIDENCE_VAULT'!$I:$I,"&lt;"&amp;TODAY(),'07_EVIDENCE_VAULT'!$I:$I,"&lt;&gt;")&gt;0,"Current evidence","Missing / stale / unknown")))</f>
        <v/>
      </c>
      <c r="K215" s="136">
        <f>IF(B215="","",IF(D215="UNKNOWN OBJECT","BLOCK — unknown object",IF(D215="","BLOCK — object not configured",IF(F215="UNKNOWN PACK","BLOCK — unknown pack",IF(IFERROR(VLOOKUP(E215,'01_MANIFEST_LIBRARY'!$A$17:$D$35,4,FALSE),"")&lt;&gt;"Active","BLOCK — pack not active","VALID OBJECT/PACK")))))</f>
        <v/>
      </c>
      <c r="L215" s="136">
        <f>IF(B215="","",IF(G215="","BLOCK — Control / Claim ID required",IF(COUNTIFS('06_CONTROL_PACK_REGISTER'!$B$26:$B$225,C215,'06_CONTROL_PACK_REGISTER'!$C$26:$C$225,E215,'06_CONTROL_PACK_REGISTER'!$D$26:$D$225,G215)&gt;0,"VALID CONTROL/CLAIM","BLOCK — control/claim not registered for object + pack")))</f>
        <v/>
      </c>
      <c r="M215" s="131" t="n"/>
      <c r="N215" s="136">
        <f>IF(B215="","",IF(LEFT(J215,7)&lt;&gt;"Current","BLOCK — evidence currency",IF(K215&lt;&gt;"VALID OBJECT/PACK","BLOCK — object/pack mapping",IF(L215&lt;&gt;"VALID CONTROL/CLAIM","BLOCK — control/claim mapping",IF(M215="Confirmed supports requirement","REVIEWED SUPPORT",IF(M215="Rejected","REJECTED SUPPORT",IF(M215="Needs clarification","UNRESOLVED SUPPORT","UNREVIEWED SUPPORT")))))))</f>
        <v/>
      </c>
      <c r="O215" s="131" t="n"/>
      <c r="P215" s="131" t="n"/>
      <c r="Q215" s="131" t="n"/>
      <c r="R215" s="131" t="n"/>
      <c r="S215" s="136">
        <f>IF(OR(C215="",E215="",G215=""),"",C215&amp;"|"&amp;E215&amp;"|"&amp;G215)</f>
        <v/>
      </c>
    </row>
    <row r="216">
      <c r="A216" s="54" t="inlineStr">
        <is>
          <t>EVL-00212</t>
        </is>
      </c>
      <c r="B216" s="131" t="n"/>
      <c r="C216" s="131" t="n"/>
      <c r="D216" s="54">
        <f>IF(C216="","",IFERROR(VLOOKUP(C216,'04_SCOPE_CLASSIFICATION'!$A$5:$B$35,2,FALSE),"UNKNOWN OBJECT"))</f>
        <v/>
      </c>
      <c r="E216" s="131" t="n"/>
      <c r="F216" s="54">
        <f>IF(E216="","",IFERROR(VLOOKUP(E216,'01_MANIFEST_LIBRARY'!$A$17:$B$35,2,FALSE),"UNKNOWN PACK"))</f>
        <v/>
      </c>
      <c r="G216" s="131" t="n"/>
      <c r="H216" s="131" t="n"/>
      <c r="I216" s="131" t="n"/>
      <c r="J216" s="136">
        <f>IF(B216="","",IF('02_SYSTEM_PROFILE'!B44="Operations-Connected",IF(COUNTIFS('07_EVIDENCE_VAULT'!$A:$A,B216,'07_EVIDENCE_VAULT'!$K:$K,"Current",'07_EVIDENCE_VAULT'!$T:$T,"Imported*",'07_EVIDENCE_VAULT'!$U:$U,"Reconciled")-COUNTIFS('07_EVIDENCE_VAULT'!$A:$A,B216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unreconciled"),IF(COUNTIFS('07_EVIDENCE_VAULT'!$A:$A,B216,'07_EVIDENCE_VAULT'!$K:$K,"Current")-COUNTIFS('07_EVIDENCE_VAULT'!$A:$A,B216,'07_EVIDENCE_VAULT'!$K:$K,"Current",'07_EVIDENCE_VAULT'!$I:$I,"&lt;"&amp;TODAY(),'07_EVIDENCE_VAULT'!$I:$I,"&lt;&gt;")&gt;0,"Current evidence","Missing / stale / unknown")))</f>
        <v/>
      </c>
      <c r="K216" s="136">
        <f>IF(B216="","",IF(D216="UNKNOWN OBJECT","BLOCK — unknown object",IF(D216="","BLOCK — object not configured",IF(F216="UNKNOWN PACK","BLOCK — unknown pack",IF(IFERROR(VLOOKUP(E216,'01_MANIFEST_LIBRARY'!$A$17:$D$35,4,FALSE),"")&lt;&gt;"Active","BLOCK — pack not active","VALID OBJECT/PACK")))))</f>
        <v/>
      </c>
      <c r="L216" s="136">
        <f>IF(B216="","",IF(G216="","BLOCK — Control / Claim ID required",IF(COUNTIFS('06_CONTROL_PACK_REGISTER'!$B$26:$B$225,C216,'06_CONTROL_PACK_REGISTER'!$C$26:$C$225,E216,'06_CONTROL_PACK_REGISTER'!$D$26:$D$225,G216)&gt;0,"VALID CONTROL/CLAIM","BLOCK — control/claim not registered for object + pack")))</f>
        <v/>
      </c>
      <c r="M216" s="131" t="n"/>
      <c r="N216" s="136">
        <f>IF(B216="","",IF(LEFT(J216,7)&lt;&gt;"Current","BLOCK — evidence currency",IF(K216&lt;&gt;"VALID OBJECT/PACK","BLOCK — object/pack mapping",IF(L216&lt;&gt;"VALID CONTROL/CLAIM","BLOCK — control/claim mapping",IF(M216="Confirmed supports requirement","REVIEWED SUPPORT",IF(M216="Rejected","REJECTED SUPPORT",IF(M216="Needs clarification","UNRESOLVED SUPPORT","UNREVIEWED SUPPORT")))))))</f>
        <v/>
      </c>
      <c r="O216" s="131" t="n"/>
      <c r="P216" s="131" t="n"/>
      <c r="Q216" s="131" t="n"/>
      <c r="R216" s="131" t="n"/>
      <c r="S216" s="136">
        <f>IF(OR(C216="",E216="",G216=""),"",C216&amp;"|"&amp;E216&amp;"|"&amp;G216)</f>
        <v/>
      </c>
    </row>
    <row r="217">
      <c r="A217" s="54" t="inlineStr">
        <is>
          <t>EVL-00213</t>
        </is>
      </c>
      <c r="B217" s="131" t="n"/>
      <c r="C217" s="131" t="n"/>
      <c r="D217" s="54">
        <f>IF(C217="","",IFERROR(VLOOKUP(C217,'04_SCOPE_CLASSIFICATION'!$A$5:$B$35,2,FALSE),"UNKNOWN OBJECT"))</f>
        <v/>
      </c>
      <c r="E217" s="131" t="n"/>
      <c r="F217" s="54">
        <f>IF(E217="","",IFERROR(VLOOKUP(E217,'01_MANIFEST_LIBRARY'!$A$17:$B$35,2,FALSE),"UNKNOWN PACK"))</f>
        <v/>
      </c>
      <c r="G217" s="131" t="n"/>
      <c r="H217" s="131" t="n"/>
      <c r="I217" s="131" t="n"/>
      <c r="J217" s="136">
        <f>IF(B217="","",IF('02_SYSTEM_PROFILE'!B44="Operations-Connected",IF(COUNTIFS('07_EVIDENCE_VAULT'!$A:$A,B217,'07_EVIDENCE_VAULT'!$K:$K,"Current",'07_EVIDENCE_VAULT'!$T:$T,"Imported*",'07_EVIDENCE_VAULT'!$U:$U,"Reconciled")-COUNTIFS('07_EVIDENCE_VAULT'!$A:$A,B217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unreconciled"),IF(COUNTIFS('07_EVIDENCE_VAULT'!$A:$A,B217,'07_EVIDENCE_VAULT'!$K:$K,"Current")-COUNTIFS('07_EVIDENCE_VAULT'!$A:$A,B217,'07_EVIDENCE_VAULT'!$K:$K,"Current",'07_EVIDENCE_VAULT'!$I:$I,"&lt;"&amp;TODAY(),'07_EVIDENCE_VAULT'!$I:$I,"&lt;&gt;")&gt;0,"Current evidence","Missing / stale / unknown")))</f>
        <v/>
      </c>
      <c r="K217" s="136">
        <f>IF(B217="","",IF(D217="UNKNOWN OBJECT","BLOCK — unknown object",IF(D217="","BLOCK — object not configured",IF(F217="UNKNOWN PACK","BLOCK — unknown pack",IF(IFERROR(VLOOKUP(E217,'01_MANIFEST_LIBRARY'!$A$17:$D$35,4,FALSE),"")&lt;&gt;"Active","BLOCK — pack not active","VALID OBJECT/PACK")))))</f>
        <v/>
      </c>
      <c r="L217" s="136">
        <f>IF(B217="","",IF(G217="","BLOCK — Control / Claim ID required",IF(COUNTIFS('06_CONTROL_PACK_REGISTER'!$B$26:$B$225,C217,'06_CONTROL_PACK_REGISTER'!$C$26:$C$225,E217,'06_CONTROL_PACK_REGISTER'!$D$26:$D$225,G217)&gt;0,"VALID CONTROL/CLAIM","BLOCK — control/claim not registered for object + pack")))</f>
        <v/>
      </c>
      <c r="M217" s="131" t="n"/>
      <c r="N217" s="136">
        <f>IF(B217="","",IF(LEFT(J217,7)&lt;&gt;"Current","BLOCK — evidence currency",IF(K217&lt;&gt;"VALID OBJECT/PACK","BLOCK — object/pack mapping",IF(L217&lt;&gt;"VALID CONTROL/CLAIM","BLOCK — control/claim mapping",IF(M217="Confirmed supports requirement","REVIEWED SUPPORT",IF(M217="Rejected","REJECTED SUPPORT",IF(M217="Needs clarification","UNRESOLVED SUPPORT","UNREVIEWED SUPPORT")))))))</f>
        <v/>
      </c>
      <c r="O217" s="131" t="n"/>
      <c r="P217" s="131" t="n"/>
      <c r="Q217" s="131" t="n"/>
      <c r="R217" s="131" t="n"/>
      <c r="S217" s="136">
        <f>IF(OR(C217="",E217="",G217=""),"",C217&amp;"|"&amp;E217&amp;"|"&amp;G217)</f>
        <v/>
      </c>
    </row>
    <row r="218">
      <c r="A218" s="54" t="inlineStr">
        <is>
          <t>EVL-00214</t>
        </is>
      </c>
      <c r="B218" s="131" t="n"/>
      <c r="C218" s="131" t="n"/>
      <c r="D218" s="54">
        <f>IF(C218="","",IFERROR(VLOOKUP(C218,'04_SCOPE_CLASSIFICATION'!$A$5:$B$35,2,FALSE),"UNKNOWN OBJECT"))</f>
        <v/>
      </c>
      <c r="E218" s="131" t="n"/>
      <c r="F218" s="54">
        <f>IF(E218="","",IFERROR(VLOOKUP(E218,'01_MANIFEST_LIBRARY'!$A$17:$B$35,2,FALSE),"UNKNOWN PACK"))</f>
        <v/>
      </c>
      <c r="G218" s="131" t="n"/>
      <c r="H218" s="131" t="n"/>
      <c r="I218" s="131" t="n"/>
      <c r="J218" s="136">
        <f>IF(B218="","",IF('02_SYSTEM_PROFILE'!B44="Operations-Connected",IF(COUNTIFS('07_EVIDENCE_VAULT'!$A:$A,B218,'07_EVIDENCE_VAULT'!$K:$K,"Current",'07_EVIDENCE_VAULT'!$T:$T,"Imported*",'07_EVIDENCE_VAULT'!$U:$U,"Reconciled")-COUNTIFS('07_EVIDENCE_VAULT'!$A:$A,B218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unreconciled"),IF(COUNTIFS('07_EVIDENCE_VAULT'!$A:$A,B218,'07_EVIDENCE_VAULT'!$K:$K,"Current")-COUNTIFS('07_EVIDENCE_VAULT'!$A:$A,B218,'07_EVIDENCE_VAULT'!$K:$K,"Current",'07_EVIDENCE_VAULT'!$I:$I,"&lt;"&amp;TODAY(),'07_EVIDENCE_VAULT'!$I:$I,"&lt;&gt;")&gt;0,"Current evidence","Missing / stale / unknown")))</f>
        <v/>
      </c>
      <c r="K218" s="136">
        <f>IF(B218="","",IF(D218="UNKNOWN OBJECT","BLOCK — unknown object",IF(D218="","BLOCK — object not configured",IF(F218="UNKNOWN PACK","BLOCK — unknown pack",IF(IFERROR(VLOOKUP(E218,'01_MANIFEST_LIBRARY'!$A$17:$D$35,4,FALSE),"")&lt;&gt;"Active","BLOCK — pack not active","VALID OBJECT/PACK")))))</f>
        <v/>
      </c>
      <c r="L218" s="136">
        <f>IF(B218="","",IF(G218="","BLOCK — Control / Claim ID required",IF(COUNTIFS('06_CONTROL_PACK_REGISTER'!$B$26:$B$225,C218,'06_CONTROL_PACK_REGISTER'!$C$26:$C$225,E218,'06_CONTROL_PACK_REGISTER'!$D$26:$D$225,G218)&gt;0,"VALID CONTROL/CLAIM","BLOCK — control/claim not registered for object + pack")))</f>
        <v/>
      </c>
      <c r="M218" s="131" t="n"/>
      <c r="N218" s="136">
        <f>IF(B218="","",IF(LEFT(J218,7)&lt;&gt;"Current","BLOCK — evidence currency",IF(K218&lt;&gt;"VALID OBJECT/PACK","BLOCK — object/pack mapping",IF(L218&lt;&gt;"VALID CONTROL/CLAIM","BLOCK — control/claim mapping",IF(M218="Confirmed supports requirement","REVIEWED SUPPORT",IF(M218="Rejected","REJECTED SUPPORT",IF(M218="Needs clarification","UNRESOLVED SUPPORT","UNREVIEWED SUPPORT")))))))</f>
        <v/>
      </c>
      <c r="O218" s="131" t="n"/>
      <c r="P218" s="131" t="n"/>
      <c r="Q218" s="131" t="n"/>
      <c r="R218" s="131" t="n"/>
      <c r="S218" s="136">
        <f>IF(OR(C218="",E218="",G218=""),"",C218&amp;"|"&amp;E218&amp;"|"&amp;G218)</f>
        <v/>
      </c>
    </row>
    <row r="219">
      <c r="A219" s="54" t="inlineStr">
        <is>
          <t>EVL-00215</t>
        </is>
      </c>
      <c r="B219" s="131" t="n"/>
      <c r="C219" s="131" t="n"/>
      <c r="D219" s="54">
        <f>IF(C219="","",IFERROR(VLOOKUP(C219,'04_SCOPE_CLASSIFICATION'!$A$5:$B$35,2,FALSE),"UNKNOWN OBJECT"))</f>
        <v/>
      </c>
      <c r="E219" s="131" t="n"/>
      <c r="F219" s="54">
        <f>IF(E219="","",IFERROR(VLOOKUP(E219,'01_MANIFEST_LIBRARY'!$A$17:$B$35,2,FALSE),"UNKNOWN PACK"))</f>
        <v/>
      </c>
      <c r="G219" s="131" t="n"/>
      <c r="H219" s="131" t="n"/>
      <c r="I219" s="131" t="n"/>
      <c r="J219" s="136">
        <f>IF(B219="","",IF('02_SYSTEM_PROFILE'!B44="Operations-Connected",IF(COUNTIFS('07_EVIDENCE_VAULT'!$A:$A,B219,'07_EVIDENCE_VAULT'!$K:$K,"Current",'07_EVIDENCE_VAULT'!$T:$T,"Imported*",'07_EVIDENCE_VAULT'!$U:$U,"Reconciled")-COUNTIFS('07_EVIDENCE_VAULT'!$A:$A,B219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unreconciled"),IF(COUNTIFS('07_EVIDENCE_VAULT'!$A:$A,B219,'07_EVIDENCE_VAULT'!$K:$K,"Current")-COUNTIFS('07_EVIDENCE_VAULT'!$A:$A,B219,'07_EVIDENCE_VAULT'!$K:$K,"Current",'07_EVIDENCE_VAULT'!$I:$I,"&lt;"&amp;TODAY(),'07_EVIDENCE_VAULT'!$I:$I,"&lt;&gt;")&gt;0,"Current evidence","Missing / stale / unknown")))</f>
        <v/>
      </c>
      <c r="K219" s="136">
        <f>IF(B219="","",IF(D219="UNKNOWN OBJECT","BLOCK — unknown object",IF(D219="","BLOCK — object not configured",IF(F219="UNKNOWN PACK","BLOCK — unknown pack",IF(IFERROR(VLOOKUP(E219,'01_MANIFEST_LIBRARY'!$A$17:$D$35,4,FALSE),"")&lt;&gt;"Active","BLOCK — pack not active","VALID OBJECT/PACK")))))</f>
        <v/>
      </c>
      <c r="L219" s="136">
        <f>IF(B219="","",IF(G219="","BLOCK — Control / Claim ID required",IF(COUNTIFS('06_CONTROL_PACK_REGISTER'!$B$26:$B$225,C219,'06_CONTROL_PACK_REGISTER'!$C$26:$C$225,E219,'06_CONTROL_PACK_REGISTER'!$D$26:$D$225,G219)&gt;0,"VALID CONTROL/CLAIM","BLOCK — control/claim not registered for object + pack")))</f>
        <v/>
      </c>
      <c r="M219" s="131" t="n"/>
      <c r="N219" s="136">
        <f>IF(B219="","",IF(LEFT(J219,7)&lt;&gt;"Current","BLOCK — evidence currency",IF(K219&lt;&gt;"VALID OBJECT/PACK","BLOCK — object/pack mapping",IF(L219&lt;&gt;"VALID CONTROL/CLAIM","BLOCK — control/claim mapping",IF(M219="Confirmed supports requirement","REVIEWED SUPPORT",IF(M219="Rejected","REJECTED SUPPORT",IF(M219="Needs clarification","UNRESOLVED SUPPORT","UNREVIEWED SUPPORT")))))))</f>
        <v/>
      </c>
      <c r="O219" s="131" t="n"/>
      <c r="P219" s="131" t="n"/>
      <c r="Q219" s="131" t="n"/>
      <c r="R219" s="131" t="n"/>
      <c r="S219" s="136">
        <f>IF(OR(C219="",E219="",G219=""),"",C219&amp;"|"&amp;E219&amp;"|"&amp;G219)</f>
        <v/>
      </c>
    </row>
    <row r="220">
      <c r="A220" s="54" t="inlineStr">
        <is>
          <t>EVL-00216</t>
        </is>
      </c>
      <c r="B220" s="131" t="n"/>
      <c r="C220" s="131" t="n"/>
      <c r="D220" s="54">
        <f>IF(C220="","",IFERROR(VLOOKUP(C220,'04_SCOPE_CLASSIFICATION'!$A$5:$B$35,2,FALSE),"UNKNOWN OBJECT"))</f>
        <v/>
      </c>
      <c r="E220" s="131" t="n"/>
      <c r="F220" s="54">
        <f>IF(E220="","",IFERROR(VLOOKUP(E220,'01_MANIFEST_LIBRARY'!$A$17:$B$35,2,FALSE),"UNKNOWN PACK"))</f>
        <v/>
      </c>
      <c r="G220" s="131" t="n"/>
      <c r="H220" s="131" t="n"/>
      <c r="I220" s="131" t="n"/>
      <c r="J220" s="136">
        <f>IF(B220="","",IF('02_SYSTEM_PROFILE'!B44="Operations-Connected",IF(COUNTIFS('07_EVIDENCE_VAULT'!$A:$A,B220,'07_EVIDENCE_VAULT'!$K:$K,"Current",'07_EVIDENCE_VAULT'!$T:$T,"Imported*",'07_EVIDENCE_VAULT'!$U:$U,"Reconciled")-COUNTIFS('07_EVIDENCE_VAULT'!$A:$A,B220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unreconciled"),IF(COUNTIFS('07_EVIDENCE_VAULT'!$A:$A,B220,'07_EVIDENCE_VAULT'!$K:$K,"Current")-COUNTIFS('07_EVIDENCE_VAULT'!$A:$A,B220,'07_EVIDENCE_VAULT'!$K:$K,"Current",'07_EVIDENCE_VAULT'!$I:$I,"&lt;"&amp;TODAY(),'07_EVIDENCE_VAULT'!$I:$I,"&lt;&gt;")&gt;0,"Current evidence","Missing / stale / unknown")))</f>
        <v/>
      </c>
      <c r="K220" s="136">
        <f>IF(B220="","",IF(D220="UNKNOWN OBJECT","BLOCK — unknown object",IF(D220="","BLOCK — object not configured",IF(F220="UNKNOWN PACK","BLOCK — unknown pack",IF(IFERROR(VLOOKUP(E220,'01_MANIFEST_LIBRARY'!$A$17:$D$35,4,FALSE),"")&lt;&gt;"Active","BLOCK — pack not active","VALID OBJECT/PACK")))))</f>
        <v/>
      </c>
      <c r="L220" s="136">
        <f>IF(B220="","",IF(G220="","BLOCK — Control / Claim ID required",IF(COUNTIFS('06_CONTROL_PACK_REGISTER'!$B$26:$B$225,C220,'06_CONTROL_PACK_REGISTER'!$C$26:$C$225,E220,'06_CONTROL_PACK_REGISTER'!$D$26:$D$225,G220)&gt;0,"VALID CONTROL/CLAIM","BLOCK — control/claim not registered for object + pack")))</f>
        <v/>
      </c>
      <c r="M220" s="131" t="n"/>
      <c r="N220" s="136">
        <f>IF(B220="","",IF(LEFT(J220,7)&lt;&gt;"Current","BLOCK — evidence currency",IF(K220&lt;&gt;"VALID OBJECT/PACK","BLOCK — object/pack mapping",IF(L220&lt;&gt;"VALID CONTROL/CLAIM","BLOCK — control/claim mapping",IF(M220="Confirmed supports requirement","REVIEWED SUPPORT",IF(M220="Rejected","REJECTED SUPPORT",IF(M220="Needs clarification","UNRESOLVED SUPPORT","UNREVIEWED SUPPORT")))))))</f>
        <v/>
      </c>
      <c r="O220" s="131" t="n"/>
      <c r="P220" s="131" t="n"/>
      <c r="Q220" s="131" t="n"/>
      <c r="R220" s="131" t="n"/>
      <c r="S220" s="136">
        <f>IF(OR(C220="",E220="",G220=""),"",C220&amp;"|"&amp;E220&amp;"|"&amp;G220)</f>
        <v/>
      </c>
    </row>
    <row r="221">
      <c r="A221" s="54" t="inlineStr">
        <is>
          <t>EVL-00217</t>
        </is>
      </c>
      <c r="B221" s="131" t="n"/>
      <c r="C221" s="131" t="n"/>
      <c r="D221" s="54">
        <f>IF(C221="","",IFERROR(VLOOKUP(C221,'04_SCOPE_CLASSIFICATION'!$A$5:$B$35,2,FALSE),"UNKNOWN OBJECT"))</f>
        <v/>
      </c>
      <c r="E221" s="131" t="n"/>
      <c r="F221" s="54">
        <f>IF(E221="","",IFERROR(VLOOKUP(E221,'01_MANIFEST_LIBRARY'!$A$17:$B$35,2,FALSE),"UNKNOWN PACK"))</f>
        <v/>
      </c>
      <c r="G221" s="131" t="n"/>
      <c r="H221" s="131" t="n"/>
      <c r="I221" s="131" t="n"/>
      <c r="J221" s="136">
        <f>IF(B221="","",IF('02_SYSTEM_PROFILE'!B44="Operations-Connected",IF(COUNTIFS('07_EVIDENCE_VAULT'!$A:$A,B221,'07_EVIDENCE_VAULT'!$K:$K,"Current",'07_EVIDENCE_VAULT'!$T:$T,"Imported*",'07_EVIDENCE_VAULT'!$U:$U,"Reconciled")-COUNTIFS('07_EVIDENCE_VAULT'!$A:$A,B221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unreconciled"),IF(COUNTIFS('07_EVIDENCE_VAULT'!$A:$A,B221,'07_EVIDENCE_VAULT'!$K:$K,"Current")-COUNTIFS('07_EVIDENCE_VAULT'!$A:$A,B221,'07_EVIDENCE_VAULT'!$K:$K,"Current",'07_EVIDENCE_VAULT'!$I:$I,"&lt;"&amp;TODAY(),'07_EVIDENCE_VAULT'!$I:$I,"&lt;&gt;")&gt;0,"Current evidence","Missing / stale / unknown")))</f>
        <v/>
      </c>
      <c r="K221" s="136">
        <f>IF(B221="","",IF(D221="UNKNOWN OBJECT","BLOCK — unknown object",IF(D221="","BLOCK — object not configured",IF(F221="UNKNOWN PACK","BLOCK — unknown pack",IF(IFERROR(VLOOKUP(E221,'01_MANIFEST_LIBRARY'!$A$17:$D$35,4,FALSE),"")&lt;&gt;"Active","BLOCK — pack not active","VALID OBJECT/PACK")))))</f>
        <v/>
      </c>
      <c r="L221" s="136">
        <f>IF(B221="","",IF(G221="","BLOCK — Control / Claim ID required",IF(COUNTIFS('06_CONTROL_PACK_REGISTER'!$B$26:$B$225,C221,'06_CONTROL_PACK_REGISTER'!$C$26:$C$225,E221,'06_CONTROL_PACK_REGISTER'!$D$26:$D$225,G221)&gt;0,"VALID CONTROL/CLAIM","BLOCK — control/claim not registered for object + pack")))</f>
        <v/>
      </c>
      <c r="M221" s="131" t="n"/>
      <c r="N221" s="136">
        <f>IF(B221="","",IF(LEFT(J221,7)&lt;&gt;"Current","BLOCK — evidence currency",IF(K221&lt;&gt;"VALID OBJECT/PACK","BLOCK — object/pack mapping",IF(L221&lt;&gt;"VALID CONTROL/CLAIM","BLOCK — control/claim mapping",IF(M221="Confirmed supports requirement","REVIEWED SUPPORT",IF(M221="Rejected","REJECTED SUPPORT",IF(M221="Needs clarification","UNRESOLVED SUPPORT","UNREVIEWED SUPPORT")))))))</f>
        <v/>
      </c>
      <c r="O221" s="131" t="n"/>
      <c r="P221" s="131" t="n"/>
      <c r="Q221" s="131" t="n"/>
      <c r="R221" s="131" t="n"/>
      <c r="S221" s="136">
        <f>IF(OR(C221="",E221="",G221=""),"",C221&amp;"|"&amp;E221&amp;"|"&amp;G221)</f>
        <v/>
      </c>
    </row>
    <row r="222">
      <c r="A222" s="54" t="inlineStr">
        <is>
          <t>EVL-00218</t>
        </is>
      </c>
      <c r="B222" s="131" t="n"/>
      <c r="C222" s="131" t="n"/>
      <c r="D222" s="54">
        <f>IF(C222="","",IFERROR(VLOOKUP(C222,'04_SCOPE_CLASSIFICATION'!$A$5:$B$35,2,FALSE),"UNKNOWN OBJECT"))</f>
        <v/>
      </c>
      <c r="E222" s="131" t="n"/>
      <c r="F222" s="54">
        <f>IF(E222="","",IFERROR(VLOOKUP(E222,'01_MANIFEST_LIBRARY'!$A$17:$B$35,2,FALSE),"UNKNOWN PACK"))</f>
        <v/>
      </c>
      <c r="G222" s="131" t="n"/>
      <c r="H222" s="131" t="n"/>
      <c r="I222" s="131" t="n"/>
      <c r="J222" s="136">
        <f>IF(B222="","",IF('02_SYSTEM_PROFILE'!B44="Operations-Connected",IF(COUNTIFS('07_EVIDENCE_VAULT'!$A:$A,B222,'07_EVIDENCE_VAULT'!$K:$K,"Current",'07_EVIDENCE_VAULT'!$T:$T,"Imported*",'07_EVIDENCE_VAULT'!$U:$U,"Reconciled")-COUNTIFS('07_EVIDENCE_VAULT'!$A:$A,B222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unreconciled"),IF(COUNTIFS('07_EVIDENCE_VAULT'!$A:$A,B222,'07_EVIDENCE_VAULT'!$K:$K,"Current")-COUNTIFS('07_EVIDENCE_VAULT'!$A:$A,B222,'07_EVIDENCE_VAULT'!$K:$K,"Current",'07_EVIDENCE_VAULT'!$I:$I,"&lt;"&amp;TODAY(),'07_EVIDENCE_VAULT'!$I:$I,"&lt;&gt;")&gt;0,"Current evidence","Missing / stale / unknown")))</f>
        <v/>
      </c>
      <c r="K222" s="136">
        <f>IF(B222="","",IF(D222="UNKNOWN OBJECT","BLOCK — unknown object",IF(D222="","BLOCK — object not configured",IF(F222="UNKNOWN PACK","BLOCK — unknown pack",IF(IFERROR(VLOOKUP(E222,'01_MANIFEST_LIBRARY'!$A$17:$D$35,4,FALSE),"")&lt;&gt;"Active","BLOCK — pack not active","VALID OBJECT/PACK")))))</f>
        <v/>
      </c>
      <c r="L222" s="136">
        <f>IF(B222="","",IF(G222="","BLOCK — Control / Claim ID required",IF(COUNTIFS('06_CONTROL_PACK_REGISTER'!$B$26:$B$225,C222,'06_CONTROL_PACK_REGISTER'!$C$26:$C$225,E222,'06_CONTROL_PACK_REGISTER'!$D$26:$D$225,G222)&gt;0,"VALID CONTROL/CLAIM","BLOCK — control/claim not registered for object + pack")))</f>
        <v/>
      </c>
      <c r="M222" s="131" t="n"/>
      <c r="N222" s="136">
        <f>IF(B222="","",IF(LEFT(J222,7)&lt;&gt;"Current","BLOCK — evidence currency",IF(K222&lt;&gt;"VALID OBJECT/PACK","BLOCK — object/pack mapping",IF(L222&lt;&gt;"VALID CONTROL/CLAIM","BLOCK — control/claim mapping",IF(M222="Confirmed supports requirement","REVIEWED SUPPORT",IF(M222="Rejected","REJECTED SUPPORT",IF(M222="Needs clarification","UNRESOLVED SUPPORT","UNREVIEWED SUPPORT")))))))</f>
        <v/>
      </c>
      <c r="O222" s="131" t="n"/>
      <c r="P222" s="131" t="n"/>
      <c r="Q222" s="131" t="n"/>
      <c r="R222" s="131" t="n"/>
      <c r="S222" s="136">
        <f>IF(OR(C222="",E222="",G222=""),"",C222&amp;"|"&amp;E222&amp;"|"&amp;G222)</f>
        <v/>
      </c>
    </row>
    <row r="223">
      <c r="A223" s="54" t="inlineStr">
        <is>
          <t>EVL-00219</t>
        </is>
      </c>
      <c r="B223" s="131" t="n"/>
      <c r="C223" s="131" t="n"/>
      <c r="D223" s="54">
        <f>IF(C223="","",IFERROR(VLOOKUP(C223,'04_SCOPE_CLASSIFICATION'!$A$5:$B$35,2,FALSE),"UNKNOWN OBJECT"))</f>
        <v/>
      </c>
      <c r="E223" s="131" t="n"/>
      <c r="F223" s="54">
        <f>IF(E223="","",IFERROR(VLOOKUP(E223,'01_MANIFEST_LIBRARY'!$A$17:$B$35,2,FALSE),"UNKNOWN PACK"))</f>
        <v/>
      </c>
      <c r="G223" s="131" t="n"/>
      <c r="H223" s="131" t="n"/>
      <c r="I223" s="131" t="n"/>
      <c r="J223" s="136">
        <f>IF(B223="","",IF('02_SYSTEM_PROFILE'!B44="Operations-Connected",IF(COUNTIFS('07_EVIDENCE_VAULT'!$A:$A,B223,'07_EVIDENCE_VAULT'!$K:$K,"Current",'07_EVIDENCE_VAULT'!$T:$T,"Imported*",'07_EVIDENCE_VAULT'!$U:$U,"Reconciled")-COUNTIFS('07_EVIDENCE_VAULT'!$A:$A,B223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unreconciled"),IF(COUNTIFS('07_EVIDENCE_VAULT'!$A:$A,B223,'07_EVIDENCE_VAULT'!$K:$K,"Current")-COUNTIFS('07_EVIDENCE_VAULT'!$A:$A,B223,'07_EVIDENCE_VAULT'!$K:$K,"Current",'07_EVIDENCE_VAULT'!$I:$I,"&lt;"&amp;TODAY(),'07_EVIDENCE_VAULT'!$I:$I,"&lt;&gt;")&gt;0,"Current evidence","Missing / stale / unknown")))</f>
        <v/>
      </c>
      <c r="K223" s="136">
        <f>IF(B223="","",IF(D223="UNKNOWN OBJECT","BLOCK — unknown object",IF(D223="","BLOCK — object not configured",IF(F223="UNKNOWN PACK","BLOCK — unknown pack",IF(IFERROR(VLOOKUP(E223,'01_MANIFEST_LIBRARY'!$A$17:$D$35,4,FALSE),"")&lt;&gt;"Active","BLOCK — pack not active","VALID OBJECT/PACK")))))</f>
        <v/>
      </c>
      <c r="L223" s="136">
        <f>IF(B223="","",IF(G223="","BLOCK — Control / Claim ID required",IF(COUNTIFS('06_CONTROL_PACK_REGISTER'!$B$26:$B$225,C223,'06_CONTROL_PACK_REGISTER'!$C$26:$C$225,E223,'06_CONTROL_PACK_REGISTER'!$D$26:$D$225,G223)&gt;0,"VALID CONTROL/CLAIM","BLOCK — control/claim not registered for object + pack")))</f>
        <v/>
      </c>
      <c r="M223" s="131" t="n"/>
      <c r="N223" s="136">
        <f>IF(B223="","",IF(LEFT(J223,7)&lt;&gt;"Current","BLOCK — evidence currency",IF(K223&lt;&gt;"VALID OBJECT/PACK","BLOCK — object/pack mapping",IF(L223&lt;&gt;"VALID CONTROL/CLAIM","BLOCK — control/claim mapping",IF(M223="Confirmed supports requirement","REVIEWED SUPPORT",IF(M223="Rejected","REJECTED SUPPORT",IF(M223="Needs clarification","UNRESOLVED SUPPORT","UNREVIEWED SUPPORT")))))))</f>
        <v/>
      </c>
      <c r="O223" s="131" t="n"/>
      <c r="P223" s="131" t="n"/>
      <c r="Q223" s="131" t="n"/>
      <c r="R223" s="131" t="n"/>
      <c r="S223" s="136">
        <f>IF(OR(C223="",E223="",G223=""),"",C223&amp;"|"&amp;E223&amp;"|"&amp;G223)</f>
        <v/>
      </c>
    </row>
    <row r="224">
      <c r="A224" s="54" t="inlineStr">
        <is>
          <t>EVL-00220</t>
        </is>
      </c>
      <c r="B224" s="131" t="n"/>
      <c r="C224" s="131" t="n"/>
      <c r="D224" s="54">
        <f>IF(C224="","",IFERROR(VLOOKUP(C224,'04_SCOPE_CLASSIFICATION'!$A$5:$B$35,2,FALSE),"UNKNOWN OBJECT"))</f>
        <v/>
      </c>
      <c r="E224" s="131" t="n"/>
      <c r="F224" s="54">
        <f>IF(E224="","",IFERROR(VLOOKUP(E224,'01_MANIFEST_LIBRARY'!$A$17:$B$35,2,FALSE),"UNKNOWN PACK"))</f>
        <v/>
      </c>
      <c r="G224" s="131" t="n"/>
      <c r="H224" s="131" t="n"/>
      <c r="I224" s="131" t="n"/>
      <c r="J224" s="136">
        <f>IF(B224="","",IF('02_SYSTEM_PROFILE'!B44="Operations-Connected",IF(COUNTIFS('07_EVIDENCE_VAULT'!$A:$A,B224,'07_EVIDENCE_VAULT'!$K:$K,"Current",'07_EVIDENCE_VAULT'!$T:$T,"Imported*",'07_EVIDENCE_VAULT'!$U:$U,"Reconciled")-COUNTIFS('07_EVIDENCE_VAULT'!$A:$A,B224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unreconciled"),IF(COUNTIFS('07_EVIDENCE_VAULT'!$A:$A,B224,'07_EVIDENCE_VAULT'!$K:$K,"Current")-COUNTIFS('07_EVIDENCE_VAULT'!$A:$A,B224,'07_EVIDENCE_VAULT'!$K:$K,"Current",'07_EVIDENCE_VAULT'!$I:$I,"&lt;"&amp;TODAY(),'07_EVIDENCE_VAULT'!$I:$I,"&lt;&gt;")&gt;0,"Current evidence","Missing / stale / unknown")))</f>
        <v/>
      </c>
      <c r="K224" s="136">
        <f>IF(B224="","",IF(D224="UNKNOWN OBJECT","BLOCK — unknown object",IF(D224="","BLOCK — object not configured",IF(F224="UNKNOWN PACK","BLOCK — unknown pack",IF(IFERROR(VLOOKUP(E224,'01_MANIFEST_LIBRARY'!$A$17:$D$35,4,FALSE),"")&lt;&gt;"Active","BLOCK — pack not active","VALID OBJECT/PACK")))))</f>
        <v/>
      </c>
      <c r="L224" s="136">
        <f>IF(B224="","",IF(G224="","BLOCK — Control / Claim ID required",IF(COUNTIFS('06_CONTROL_PACK_REGISTER'!$B$26:$B$225,C224,'06_CONTROL_PACK_REGISTER'!$C$26:$C$225,E224,'06_CONTROL_PACK_REGISTER'!$D$26:$D$225,G224)&gt;0,"VALID CONTROL/CLAIM","BLOCK — control/claim not registered for object + pack")))</f>
        <v/>
      </c>
      <c r="M224" s="131" t="n"/>
      <c r="N224" s="136">
        <f>IF(B224="","",IF(LEFT(J224,7)&lt;&gt;"Current","BLOCK — evidence currency",IF(K224&lt;&gt;"VALID OBJECT/PACK","BLOCK — object/pack mapping",IF(L224&lt;&gt;"VALID CONTROL/CLAIM","BLOCK — control/claim mapping",IF(M224="Confirmed supports requirement","REVIEWED SUPPORT",IF(M224="Rejected","REJECTED SUPPORT",IF(M224="Needs clarification","UNRESOLVED SUPPORT","UNREVIEWED SUPPORT")))))))</f>
        <v/>
      </c>
      <c r="O224" s="131" t="n"/>
      <c r="P224" s="131" t="n"/>
      <c r="Q224" s="131" t="n"/>
      <c r="R224" s="131" t="n"/>
      <c r="S224" s="136">
        <f>IF(OR(C224="",E224="",G224=""),"",C224&amp;"|"&amp;E224&amp;"|"&amp;G224)</f>
        <v/>
      </c>
    </row>
    <row r="225">
      <c r="A225" s="54" t="inlineStr">
        <is>
          <t>EVL-00221</t>
        </is>
      </c>
      <c r="B225" s="131" t="n"/>
      <c r="C225" s="131" t="n"/>
      <c r="D225" s="54">
        <f>IF(C225="","",IFERROR(VLOOKUP(C225,'04_SCOPE_CLASSIFICATION'!$A$5:$B$35,2,FALSE),"UNKNOWN OBJECT"))</f>
        <v/>
      </c>
      <c r="E225" s="131" t="n"/>
      <c r="F225" s="54">
        <f>IF(E225="","",IFERROR(VLOOKUP(E225,'01_MANIFEST_LIBRARY'!$A$17:$B$35,2,FALSE),"UNKNOWN PACK"))</f>
        <v/>
      </c>
      <c r="G225" s="131" t="n"/>
      <c r="H225" s="131" t="n"/>
      <c r="I225" s="131" t="n"/>
      <c r="J225" s="136">
        <f>IF(B225="","",IF('02_SYSTEM_PROFILE'!B44="Operations-Connected",IF(COUNTIFS('07_EVIDENCE_VAULT'!$A:$A,B225,'07_EVIDENCE_VAULT'!$K:$K,"Current",'07_EVIDENCE_VAULT'!$T:$T,"Imported*",'07_EVIDENCE_VAULT'!$U:$U,"Reconciled")-COUNTIFS('07_EVIDENCE_VAULT'!$A:$A,B225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unreconciled"),IF(COUNTIFS('07_EVIDENCE_VAULT'!$A:$A,B225,'07_EVIDENCE_VAULT'!$K:$K,"Current")-COUNTIFS('07_EVIDENCE_VAULT'!$A:$A,B225,'07_EVIDENCE_VAULT'!$K:$K,"Current",'07_EVIDENCE_VAULT'!$I:$I,"&lt;"&amp;TODAY(),'07_EVIDENCE_VAULT'!$I:$I,"&lt;&gt;")&gt;0,"Current evidence","Missing / stale / unknown")))</f>
        <v/>
      </c>
      <c r="K225" s="136">
        <f>IF(B225="","",IF(D225="UNKNOWN OBJECT","BLOCK — unknown object",IF(D225="","BLOCK — object not configured",IF(F225="UNKNOWN PACK","BLOCK — unknown pack",IF(IFERROR(VLOOKUP(E225,'01_MANIFEST_LIBRARY'!$A$17:$D$35,4,FALSE),"")&lt;&gt;"Active","BLOCK — pack not active","VALID OBJECT/PACK")))))</f>
        <v/>
      </c>
      <c r="L225" s="136">
        <f>IF(B225="","",IF(G225="","BLOCK — Control / Claim ID required",IF(COUNTIFS('06_CONTROL_PACK_REGISTER'!$B$26:$B$225,C225,'06_CONTROL_PACK_REGISTER'!$C$26:$C$225,E225,'06_CONTROL_PACK_REGISTER'!$D$26:$D$225,G225)&gt;0,"VALID CONTROL/CLAIM","BLOCK — control/claim not registered for object + pack")))</f>
        <v/>
      </c>
      <c r="M225" s="131" t="n"/>
      <c r="N225" s="136">
        <f>IF(B225="","",IF(LEFT(J225,7)&lt;&gt;"Current","BLOCK — evidence currency",IF(K225&lt;&gt;"VALID OBJECT/PACK","BLOCK — object/pack mapping",IF(L225&lt;&gt;"VALID CONTROL/CLAIM","BLOCK — control/claim mapping",IF(M225="Confirmed supports requirement","REVIEWED SUPPORT",IF(M225="Rejected","REJECTED SUPPORT",IF(M225="Needs clarification","UNRESOLVED SUPPORT","UNREVIEWED SUPPORT")))))))</f>
        <v/>
      </c>
      <c r="O225" s="131" t="n"/>
      <c r="P225" s="131" t="n"/>
      <c r="Q225" s="131" t="n"/>
      <c r="R225" s="131" t="n"/>
      <c r="S225" s="136">
        <f>IF(OR(C225="",E225="",G225=""),"",C225&amp;"|"&amp;E225&amp;"|"&amp;G225)</f>
        <v/>
      </c>
    </row>
    <row r="226">
      <c r="A226" s="54" t="inlineStr">
        <is>
          <t>EVL-00222</t>
        </is>
      </c>
      <c r="B226" s="131" t="n"/>
      <c r="C226" s="131" t="n"/>
      <c r="D226" s="54">
        <f>IF(C226="","",IFERROR(VLOOKUP(C226,'04_SCOPE_CLASSIFICATION'!$A$5:$B$35,2,FALSE),"UNKNOWN OBJECT"))</f>
        <v/>
      </c>
      <c r="E226" s="131" t="n"/>
      <c r="F226" s="54">
        <f>IF(E226="","",IFERROR(VLOOKUP(E226,'01_MANIFEST_LIBRARY'!$A$17:$B$35,2,FALSE),"UNKNOWN PACK"))</f>
        <v/>
      </c>
      <c r="G226" s="131" t="n"/>
      <c r="H226" s="131" t="n"/>
      <c r="I226" s="131" t="n"/>
      <c r="J226" s="136">
        <f>IF(B226="","",IF('02_SYSTEM_PROFILE'!B44="Operations-Connected",IF(COUNTIFS('07_EVIDENCE_VAULT'!$A:$A,B226,'07_EVIDENCE_VAULT'!$K:$K,"Current",'07_EVIDENCE_VAULT'!$T:$T,"Imported*",'07_EVIDENCE_VAULT'!$U:$U,"Reconciled")-COUNTIFS('07_EVIDENCE_VAULT'!$A:$A,B226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unreconciled"),IF(COUNTIFS('07_EVIDENCE_VAULT'!$A:$A,B226,'07_EVIDENCE_VAULT'!$K:$K,"Current")-COUNTIFS('07_EVIDENCE_VAULT'!$A:$A,B226,'07_EVIDENCE_VAULT'!$K:$K,"Current",'07_EVIDENCE_VAULT'!$I:$I,"&lt;"&amp;TODAY(),'07_EVIDENCE_VAULT'!$I:$I,"&lt;&gt;")&gt;0,"Current evidence","Missing / stale / unknown")))</f>
        <v/>
      </c>
      <c r="K226" s="136">
        <f>IF(B226="","",IF(D226="UNKNOWN OBJECT","BLOCK — unknown object",IF(D226="","BLOCK — object not configured",IF(F226="UNKNOWN PACK","BLOCK — unknown pack",IF(IFERROR(VLOOKUP(E226,'01_MANIFEST_LIBRARY'!$A$17:$D$35,4,FALSE),"")&lt;&gt;"Active","BLOCK — pack not active","VALID OBJECT/PACK")))))</f>
        <v/>
      </c>
      <c r="L226" s="136">
        <f>IF(B226="","",IF(G226="","BLOCK — Control / Claim ID required",IF(COUNTIFS('06_CONTROL_PACK_REGISTER'!$B$26:$B$225,C226,'06_CONTROL_PACK_REGISTER'!$C$26:$C$225,E226,'06_CONTROL_PACK_REGISTER'!$D$26:$D$225,G226)&gt;0,"VALID CONTROL/CLAIM","BLOCK — control/claim not registered for object + pack")))</f>
        <v/>
      </c>
      <c r="M226" s="131" t="n"/>
      <c r="N226" s="136">
        <f>IF(B226="","",IF(LEFT(J226,7)&lt;&gt;"Current","BLOCK — evidence currency",IF(K226&lt;&gt;"VALID OBJECT/PACK","BLOCK — object/pack mapping",IF(L226&lt;&gt;"VALID CONTROL/CLAIM","BLOCK — control/claim mapping",IF(M226="Confirmed supports requirement","REVIEWED SUPPORT",IF(M226="Rejected","REJECTED SUPPORT",IF(M226="Needs clarification","UNRESOLVED SUPPORT","UNREVIEWED SUPPORT")))))))</f>
        <v/>
      </c>
      <c r="O226" s="131" t="n"/>
      <c r="P226" s="131" t="n"/>
      <c r="Q226" s="131" t="n"/>
      <c r="R226" s="131" t="n"/>
      <c r="S226" s="136">
        <f>IF(OR(C226="",E226="",G226=""),"",C226&amp;"|"&amp;E226&amp;"|"&amp;G226)</f>
        <v/>
      </c>
    </row>
    <row r="227">
      <c r="A227" s="54" t="inlineStr">
        <is>
          <t>EVL-00223</t>
        </is>
      </c>
      <c r="B227" s="131" t="n"/>
      <c r="C227" s="131" t="n"/>
      <c r="D227" s="54">
        <f>IF(C227="","",IFERROR(VLOOKUP(C227,'04_SCOPE_CLASSIFICATION'!$A$5:$B$35,2,FALSE),"UNKNOWN OBJECT"))</f>
        <v/>
      </c>
      <c r="E227" s="131" t="n"/>
      <c r="F227" s="54">
        <f>IF(E227="","",IFERROR(VLOOKUP(E227,'01_MANIFEST_LIBRARY'!$A$17:$B$35,2,FALSE),"UNKNOWN PACK"))</f>
        <v/>
      </c>
      <c r="G227" s="131" t="n"/>
      <c r="H227" s="131" t="n"/>
      <c r="I227" s="131" t="n"/>
      <c r="J227" s="136">
        <f>IF(B227="","",IF('02_SYSTEM_PROFILE'!B44="Operations-Connected",IF(COUNTIFS('07_EVIDENCE_VAULT'!$A:$A,B227,'07_EVIDENCE_VAULT'!$K:$K,"Current",'07_EVIDENCE_VAULT'!$T:$T,"Imported*",'07_EVIDENCE_VAULT'!$U:$U,"Reconciled")-COUNTIFS('07_EVIDENCE_VAULT'!$A:$A,B227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unreconciled"),IF(COUNTIFS('07_EVIDENCE_VAULT'!$A:$A,B227,'07_EVIDENCE_VAULT'!$K:$K,"Current")-COUNTIFS('07_EVIDENCE_VAULT'!$A:$A,B227,'07_EVIDENCE_VAULT'!$K:$K,"Current",'07_EVIDENCE_VAULT'!$I:$I,"&lt;"&amp;TODAY(),'07_EVIDENCE_VAULT'!$I:$I,"&lt;&gt;")&gt;0,"Current evidence","Missing / stale / unknown")))</f>
        <v/>
      </c>
      <c r="K227" s="136">
        <f>IF(B227="","",IF(D227="UNKNOWN OBJECT","BLOCK — unknown object",IF(D227="","BLOCK — object not configured",IF(F227="UNKNOWN PACK","BLOCK — unknown pack",IF(IFERROR(VLOOKUP(E227,'01_MANIFEST_LIBRARY'!$A$17:$D$35,4,FALSE),"")&lt;&gt;"Active","BLOCK — pack not active","VALID OBJECT/PACK")))))</f>
        <v/>
      </c>
      <c r="L227" s="136">
        <f>IF(B227="","",IF(G227="","BLOCK — Control / Claim ID required",IF(COUNTIFS('06_CONTROL_PACK_REGISTER'!$B$26:$B$225,C227,'06_CONTROL_PACK_REGISTER'!$C$26:$C$225,E227,'06_CONTROL_PACK_REGISTER'!$D$26:$D$225,G227)&gt;0,"VALID CONTROL/CLAIM","BLOCK — control/claim not registered for object + pack")))</f>
        <v/>
      </c>
      <c r="M227" s="131" t="n"/>
      <c r="N227" s="136">
        <f>IF(B227="","",IF(LEFT(J227,7)&lt;&gt;"Current","BLOCK — evidence currency",IF(K227&lt;&gt;"VALID OBJECT/PACK","BLOCK — object/pack mapping",IF(L227&lt;&gt;"VALID CONTROL/CLAIM","BLOCK — control/claim mapping",IF(M227="Confirmed supports requirement","REVIEWED SUPPORT",IF(M227="Rejected","REJECTED SUPPORT",IF(M227="Needs clarification","UNRESOLVED SUPPORT","UNREVIEWED SUPPORT")))))))</f>
        <v/>
      </c>
      <c r="O227" s="131" t="n"/>
      <c r="P227" s="131" t="n"/>
      <c r="Q227" s="131" t="n"/>
      <c r="R227" s="131" t="n"/>
      <c r="S227" s="136">
        <f>IF(OR(C227="",E227="",G227=""),"",C227&amp;"|"&amp;E227&amp;"|"&amp;G227)</f>
        <v/>
      </c>
    </row>
    <row r="228">
      <c r="A228" s="54" t="inlineStr">
        <is>
          <t>EVL-00224</t>
        </is>
      </c>
      <c r="B228" s="131" t="n"/>
      <c r="C228" s="131" t="n"/>
      <c r="D228" s="54">
        <f>IF(C228="","",IFERROR(VLOOKUP(C228,'04_SCOPE_CLASSIFICATION'!$A$5:$B$35,2,FALSE),"UNKNOWN OBJECT"))</f>
        <v/>
      </c>
      <c r="E228" s="131" t="n"/>
      <c r="F228" s="54">
        <f>IF(E228="","",IFERROR(VLOOKUP(E228,'01_MANIFEST_LIBRARY'!$A$17:$B$35,2,FALSE),"UNKNOWN PACK"))</f>
        <v/>
      </c>
      <c r="G228" s="131" t="n"/>
      <c r="H228" s="131" t="n"/>
      <c r="I228" s="131" t="n"/>
      <c r="J228" s="136">
        <f>IF(B228="","",IF('02_SYSTEM_PROFILE'!B44="Operations-Connected",IF(COUNTIFS('07_EVIDENCE_VAULT'!$A:$A,B228,'07_EVIDENCE_VAULT'!$K:$K,"Current",'07_EVIDENCE_VAULT'!$T:$T,"Imported*",'07_EVIDENCE_VAULT'!$U:$U,"Reconciled")-COUNTIFS('07_EVIDENCE_VAULT'!$A:$A,B228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unreconciled"),IF(COUNTIFS('07_EVIDENCE_VAULT'!$A:$A,B228,'07_EVIDENCE_VAULT'!$K:$K,"Current")-COUNTIFS('07_EVIDENCE_VAULT'!$A:$A,B228,'07_EVIDENCE_VAULT'!$K:$K,"Current",'07_EVIDENCE_VAULT'!$I:$I,"&lt;"&amp;TODAY(),'07_EVIDENCE_VAULT'!$I:$I,"&lt;&gt;")&gt;0,"Current evidence","Missing / stale / unknown")))</f>
        <v/>
      </c>
      <c r="K228" s="136">
        <f>IF(B228="","",IF(D228="UNKNOWN OBJECT","BLOCK — unknown object",IF(D228="","BLOCK — object not configured",IF(F228="UNKNOWN PACK","BLOCK — unknown pack",IF(IFERROR(VLOOKUP(E228,'01_MANIFEST_LIBRARY'!$A$17:$D$35,4,FALSE),"")&lt;&gt;"Active","BLOCK — pack not active","VALID OBJECT/PACK")))))</f>
        <v/>
      </c>
      <c r="L228" s="136">
        <f>IF(B228="","",IF(G228="","BLOCK — Control / Claim ID required",IF(COUNTIFS('06_CONTROL_PACK_REGISTER'!$B$26:$B$225,C228,'06_CONTROL_PACK_REGISTER'!$C$26:$C$225,E228,'06_CONTROL_PACK_REGISTER'!$D$26:$D$225,G228)&gt;0,"VALID CONTROL/CLAIM","BLOCK — control/claim not registered for object + pack")))</f>
        <v/>
      </c>
      <c r="M228" s="131" t="n"/>
      <c r="N228" s="136">
        <f>IF(B228="","",IF(LEFT(J228,7)&lt;&gt;"Current","BLOCK — evidence currency",IF(K228&lt;&gt;"VALID OBJECT/PACK","BLOCK — object/pack mapping",IF(L228&lt;&gt;"VALID CONTROL/CLAIM","BLOCK — control/claim mapping",IF(M228="Confirmed supports requirement","REVIEWED SUPPORT",IF(M228="Rejected","REJECTED SUPPORT",IF(M228="Needs clarification","UNRESOLVED SUPPORT","UNREVIEWED SUPPORT")))))))</f>
        <v/>
      </c>
      <c r="O228" s="131" t="n"/>
      <c r="P228" s="131" t="n"/>
      <c r="Q228" s="131" t="n"/>
      <c r="R228" s="131" t="n"/>
      <c r="S228" s="136">
        <f>IF(OR(C228="",E228="",G228=""),"",C228&amp;"|"&amp;E228&amp;"|"&amp;G228)</f>
        <v/>
      </c>
    </row>
    <row r="229">
      <c r="A229" s="54" t="inlineStr">
        <is>
          <t>EVL-00225</t>
        </is>
      </c>
      <c r="B229" s="131" t="n"/>
      <c r="C229" s="131" t="n"/>
      <c r="D229" s="54">
        <f>IF(C229="","",IFERROR(VLOOKUP(C229,'04_SCOPE_CLASSIFICATION'!$A$5:$B$35,2,FALSE),"UNKNOWN OBJECT"))</f>
        <v/>
      </c>
      <c r="E229" s="131" t="n"/>
      <c r="F229" s="54">
        <f>IF(E229="","",IFERROR(VLOOKUP(E229,'01_MANIFEST_LIBRARY'!$A$17:$B$35,2,FALSE),"UNKNOWN PACK"))</f>
        <v/>
      </c>
      <c r="G229" s="131" t="n"/>
      <c r="H229" s="131" t="n"/>
      <c r="I229" s="131" t="n"/>
      <c r="J229" s="136">
        <f>IF(B229="","",IF('02_SYSTEM_PROFILE'!B44="Operations-Connected",IF(COUNTIFS('07_EVIDENCE_VAULT'!$A:$A,B229,'07_EVIDENCE_VAULT'!$K:$K,"Current",'07_EVIDENCE_VAULT'!$T:$T,"Imported*",'07_EVIDENCE_VAULT'!$U:$U,"Reconciled")-COUNTIFS('07_EVIDENCE_VAULT'!$A:$A,B229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unreconciled"),IF(COUNTIFS('07_EVIDENCE_VAULT'!$A:$A,B229,'07_EVIDENCE_VAULT'!$K:$K,"Current")-COUNTIFS('07_EVIDENCE_VAULT'!$A:$A,B229,'07_EVIDENCE_VAULT'!$K:$K,"Current",'07_EVIDENCE_VAULT'!$I:$I,"&lt;"&amp;TODAY(),'07_EVIDENCE_VAULT'!$I:$I,"&lt;&gt;")&gt;0,"Current evidence","Missing / stale / unknown")))</f>
        <v/>
      </c>
      <c r="K229" s="136">
        <f>IF(B229="","",IF(D229="UNKNOWN OBJECT","BLOCK — unknown object",IF(D229="","BLOCK — object not configured",IF(F229="UNKNOWN PACK","BLOCK — unknown pack",IF(IFERROR(VLOOKUP(E229,'01_MANIFEST_LIBRARY'!$A$17:$D$35,4,FALSE),"")&lt;&gt;"Active","BLOCK — pack not active","VALID OBJECT/PACK")))))</f>
        <v/>
      </c>
      <c r="L229" s="136">
        <f>IF(B229="","",IF(G229="","BLOCK — Control / Claim ID required",IF(COUNTIFS('06_CONTROL_PACK_REGISTER'!$B$26:$B$225,C229,'06_CONTROL_PACK_REGISTER'!$C$26:$C$225,E229,'06_CONTROL_PACK_REGISTER'!$D$26:$D$225,G229)&gt;0,"VALID CONTROL/CLAIM","BLOCK — control/claim not registered for object + pack")))</f>
        <v/>
      </c>
      <c r="M229" s="131" t="n"/>
      <c r="N229" s="136">
        <f>IF(B229="","",IF(LEFT(J229,7)&lt;&gt;"Current","BLOCK — evidence currency",IF(K229&lt;&gt;"VALID OBJECT/PACK","BLOCK — object/pack mapping",IF(L229&lt;&gt;"VALID CONTROL/CLAIM","BLOCK — control/claim mapping",IF(M229="Confirmed supports requirement","REVIEWED SUPPORT",IF(M229="Rejected","REJECTED SUPPORT",IF(M229="Needs clarification","UNRESOLVED SUPPORT","UNREVIEWED SUPPORT")))))))</f>
        <v/>
      </c>
      <c r="O229" s="131" t="n"/>
      <c r="P229" s="131" t="n"/>
      <c r="Q229" s="131" t="n"/>
      <c r="R229" s="131" t="n"/>
      <c r="S229" s="136">
        <f>IF(OR(C229="",E229="",G229=""),"",C229&amp;"|"&amp;E229&amp;"|"&amp;G229)</f>
        <v/>
      </c>
    </row>
    <row r="230">
      <c r="A230" s="54" t="inlineStr">
        <is>
          <t>EVL-00226</t>
        </is>
      </c>
      <c r="B230" s="131" t="n"/>
      <c r="C230" s="131" t="n"/>
      <c r="D230" s="54">
        <f>IF(C230="","",IFERROR(VLOOKUP(C230,'04_SCOPE_CLASSIFICATION'!$A$5:$B$35,2,FALSE),"UNKNOWN OBJECT"))</f>
        <v/>
      </c>
      <c r="E230" s="131" t="n"/>
      <c r="F230" s="54">
        <f>IF(E230="","",IFERROR(VLOOKUP(E230,'01_MANIFEST_LIBRARY'!$A$17:$B$35,2,FALSE),"UNKNOWN PACK"))</f>
        <v/>
      </c>
      <c r="G230" s="131" t="n"/>
      <c r="H230" s="131" t="n"/>
      <c r="I230" s="131" t="n"/>
      <c r="J230" s="136">
        <f>IF(B230="","",IF('02_SYSTEM_PROFILE'!B44="Operations-Connected",IF(COUNTIFS('07_EVIDENCE_VAULT'!$A:$A,B230,'07_EVIDENCE_VAULT'!$K:$K,"Current",'07_EVIDENCE_VAULT'!$T:$T,"Imported*",'07_EVIDENCE_VAULT'!$U:$U,"Reconciled")-COUNTIFS('07_EVIDENCE_VAULT'!$A:$A,B230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unreconciled"),IF(COUNTIFS('07_EVIDENCE_VAULT'!$A:$A,B230,'07_EVIDENCE_VAULT'!$K:$K,"Current")-COUNTIFS('07_EVIDENCE_VAULT'!$A:$A,B230,'07_EVIDENCE_VAULT'!$K:$K,"Current",'07_EVIDENCE_VAULT'!$I:$I,"&lt;"&amp;TODAY(),'07_EVIDENCE_VAULT'!$I:$I,"&lt;&gt;")&gt;0,"Current evidence","Missing / stale / unknown")))</f>
        <v/>
      </c>
      <c r="K230" s="136">
        <f>IF(B230="","",IF(D230="UNKNOWN OBJECT","BLOCK — unknown object",IF(D230="","BLOCK — object not configured",IF(F230="UNKNOWN PACK","BLOCK — unknown pack",IF(IFERROR(VLOOKUP(E230,'01_MANIFEST_LIBRARY'!$A$17:$D$35,4,FALSE),"")&lt;&gt;"Active","BLOCK — pack not active","VALID OBJECT/PACK")))))</f>
        <v/>
      </c>
      <c r="L230" s="136">
        <f>IF(B230="","",IF(G230="","BLOCK — Control / Claim ID required",IF(COUNTIFS('06_CONTROL_PACK_REGISTER'!$B$26:$B$225,C230,'06_CONTROL_PACK_REGISTER'!$C$26:$C$225,E230,'06_CONTROL_PACK_REGISTER'!$D$26:$D$225,G230)&gt;0,"VALID CONTROL/CLAIM","BLOCK — control/claim not registered for object + pack")))</f>
        <v/>
      </c>
      <c r="M230" s="131" t="n"/>
      <c r="N230" s="136">
        <f>IF(B230="","",IF(LEFT(J230,7)&lt;&gt;"Current","BLOCK — evidence currency",IF(K230&lt;&gt;"VALID OBJECT/PACK","BLOCK — object/pack mapping",IF(L230&lt;&gt;"VALID CONTROL/CLAIM","BLOCK — control/claim mapping",IF(M230="Confirmed supports requirement","REVIEWED SUPPORT",IF(M230="Rejected","REJECTED SUPPORT",IF(M230="Needs clarification","UNRESOLVED SUPPORT","UNREVIEWED SUPPORT")))))))</f>
        <v/>
      </c>
      <c r="O230" s="131" t="n"/>
      <c r="P230" s="131" t="n"/>
      <c r="Q230" s="131" t="n"/>
      <c r="R230" s="131" t="n"/>
      <c r="S230" s="136">
        <f>IF(OR(C230="",E230="",G230=""),"",C230&amp;"|"&amp;E230&amp;"|"&amp;G230)</f>
        <v/>
      </c>
    </row>
    <row r="231">
      <c r="A231" s="54" t="inlineStr">
        <is>
          <t>EVL-00227</t>
        </is>
      </c>
      <c r="B231" s="131" t="n"/>
      <c r="C231" s="131" t="n"/>
      <c r="D231" s="54">
        <f>IF(C231="","",IFERROR(VLOOKUP(C231,'04_SCOPE_CLASSIFICATION'!$A$5:$B$35,2,FALSE),"UNKNOWN OBJECT"))</f>
        <v/>
      </c>
      <c r="E231" s="131" t="n"/>
      <c r="F231" s="54">
        <f>IF(E231="","",IFERROR(VLOOKUP(E231,'01_MANIFEST_LIBRARY'!$A$17:$B$35,2,FALSE),"UNKNOWN PACK"))</f>
        <v/>
      </c>
      <c r="G231" s="131" t="n"/>
      <c r="H231" s="131" t="n"/>
      <c r="I231" s="131" t="n"/>
      <c r="J231" s="136">
        <f>IF(B231="","",IF('02_SYSTEM_PROFILE'!B44="Operations-Connected",IF(COUNTIFS('07_EVIDENCE_VAULT'!$A:$A,B231,'07_EVIDENCE_VAULT'!$K:$K,"Current",'07_EVIDENCE_VAULT'!$T:$T,"Imported*",'07_EVIDENCE_VAULT'!$U:$U,"Reconciled")-COUNTIFS('07_EVIDENCE_VAULT'!$A:$A,B231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unreconciled"),IF(COUNTIFS('07_EVIDENCE_VAULT'!$A:$A,B231,'07_EVIDENCE_VAULT'!$K:$K,"Current")-COUNTIFS('07_EVIDENCE_VAULT'!$A:$A,B231,'07_EVIDENCE_VAULT'!$K:$K,"Current",'07_EVIDENCE_VAULT'!$I:$I,"&lt;"&amp;TODAY(),'07_EVIDENCE_VAULT'!$I:$I,"&lt;&gt;")&gt;0,"Current evidence","Missing / stale / unknown")))</f>
        <v/>
      </c>
      <c r="K231" s="136">
        <f>IF(B231="","",IF(D231="UNKNOWN OBJECT","BLOCK — unknown object",IF(D231="","BLOCK — object not configured",IF(F231="UNKNOWN PACK","BLOCK — unknown pack",IF(IFERROR(VLOOKUP(E231,'01_MANIFEST_LIBRARY'!$A$17:$D$35,4,FALSE),"")&lt;&gt;"Active","BLOCK — pack not active","VALID OBJECT/PACK")))))</f>
        <v/>
      </c>
      <c r="L231" s="136">
        <f>IF(B231="","",IF(G231="","BLOCK — Control / Claim ID required",IF(COUNTIFS('06_CONTROL_PACK_REGISTER'!$B$26:$B$225,C231,'06_CONTROL_PACK_REGISTER'!$C$26:$C$225,E231,'06_CONTROL_PACK_REGISTER'!$D$26:$D$225,G231)&gt;0,"VALID CONTROL/CLAIM","BLOCK — control/claim not registered for object + pack")))</f>
        <v/>
      </c>
      <c r="M231" s="131" t="n"/>
      <c r="N231" s="136">
        <f>IF(B231="","",IF(LEFT(J231,7)&lt;&gt;"Current","BLOCK — evidence currency",IF(K231&lt;&gt;"VALID OBJECT/PACK","BLOCK — object/pack mapping",IF(L231&lt;&gt;"VALID CONTROL/CLAIM","BLOCK — control/claim mapping",IF(M231="Confirmed supports requirement","REVIEWED SUPPORT",IF(M231="Rejected","REJECTED SUPPORT",IF(M231="Needs clarification","UNRESOLVED SUPPORT","UNREVIEWED SUPPORT")))))))</f>
        <v/>
      </c>
      <c r="O231" s="131" t="n"/>
      <c r="P231" s="131" t="n"/>
      <c r="Q231" s="131" t="n"/>
      <c r="R231" s="131" t="n"/>
      <c r="S231" s="136">
        <f>IF(OR(C231="",E231="",G231=""),"",C231&amp;"|"&amp;E231&amp;"|"&amp;G231)</f>
        <v/>
      </c>
    </row>
    <row r="232">
      <c r="A232" s="54" t="inlineStr">
        <is>
          <t>EVL-00228</t>
        </is>
      </c>
      <c r="B232" s="131" t="n"/>
      <c r="C232" s="131" t="n"/>
      <c r="D232" s="54">
        <f>IF(C232="","",IFERROR(VLOOKUP(C232,'04_SCOPE_CLASSIFICATION'!$A$5:$B$35,2,FALSE),"UNKNOWN OBJECT"))</f>
        <v/>
      </c>
      <c r="E232" s="131" t="n"/>
      <c r="F232" s="54">
        <f>IF(E232="","",IFERROR(VLOOKUP(E232,'01_MANIFEST_LIBRARY'!$A$17:$B$35,2,FALSE),"UNKNOWN PACK"))</f>
        <v/>
      </c>
      <c r="G232" s="131" t="n"/>
      <c r="H232" s="131" t="n"/>
      <c r="I232" s="131" t="n"/>
      <c r="J232" s="136">
        <f>IF(B232="","",IF('02_SYSTEM_PROFILE'!B44="Operations-Connected",IF(COUNTIFS('07_EVIDENCE_VAULT'!$A:$A,B232,'07_EVIDENCE_VAULT'!$K:$K,"Current",'07_EVIDENCE_VAULT'!$T:$T,"Imported*",'07_EVIDENCE_VAULT'!$U:$U,"Reconciled")-COUNTIFS('07_EVIDENCE_VAULT'!$A:$A,B232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unreconciled"),IF(COUNTIFS('07_EVIDENCE_VAULT'!$A:$A,B232,'07_EVIDENCE_VAULT'!$K:$K,"Current")-COUNTIFS('07_EVIDENCE_VAULT'!$A:$A,B232,'07_EVIDENCE_VAULT'!$K:$K,"Current",'07_EVIDENCE_VAULT'!$I:$I,"&lt;"&amp;TODAY(),'07_EVIDENCE_VAULT'!$I:$I,"&lt;&gt;")&gt;0,"Current evidence","Missing / stale / unknown")))</f>
        <v/>
      </c>
      <c r="K232" s="136">
        <f>IF(B232="","",IF(D232="UNKNOWN OBJECT","BLOCK — unknown object",IF(D232="","BLOCK — object not configured",IF(F232="UNKNOWN PACK","BLOCK — unknown pack",IF(IFERROR(VLOOKUP(E232,'01_MANIFEST_LIBRARY'!$A$17:$D$35,4,FALSE),"")&lt;&gt;"Active","BLOCK — pack not active","VALID OBJECT/PACK")))))</f>
        <v/>
      </c>
      <c r="L232" s="136">
        <f>IF(B232="","",IF(G232="","BLOCK — Control / Claim ID required",IF(COUNTIFS('06_CONTROL_PACK_REGISTER'!$B$26:$B$225,C232,'06_CONTROL_PACK_REGISTER'!$C$26:$C$225,E232,'06_CONTROL_PACK_REGISTER'!$D$26:$D$225,G232)&gt;0,"VALID CONTROL/CLAIM","BLOCK — control/claim not registered for object + pack")))</f>
        <v/>
      </c>
      <c r="M232" s="131" t="n"/>
      <c r="N232" s="136">
        <f>IF(B232="","",IF(LEFT(J232,7)&lt;&gt;"Current","BLOCK — evidence currency",IF(K232&lt;&gt;"VALID OBJECT/PACK","BLOCK — object/pack mapping",IF(L232&lt;&gt;"VALID CONTROL/CLAIM","BLOCK — control/claim mapping",IF(M232="Confirmed supports requirement","REVIEWED SUPPORT",IF(M232="Rejected","REJECTED SUPPORT",IF(M232="Needs clarification","UNRESOLVED SUPPORT","UNREVIEWED SUPPORT")))))))</f>
        <v/>
      </c>
      <c r="O232" s="131" t="n"/>
      <c r="P232" s="131" t="n"/>
      <c r="Q232" s="131" t="n"/>
      <c r="R232" s="131" t="n"/>
      <c r="S232" s="136">
        <f>IF(OR(C232="",E232="",G232=""),"",C232&amp;"|"&amp;E232&amp;"|"&amp;G232)</f>
        <v/>
      </c>
    </row>
    <row r="233">
      <c r="A233" s="54" t="inlineStr">
        <is>
          <t>EVL-00229</t>
        </is>
      </c>
      <c r="B233" s="131" t="n"/>
      <c r="C233" s="131" t="n"/>
      <c r="D233" s="54">
        <f>IF(C233="","",IFERROR(VLOOKUP(C233,'04_SCOPE_CLASSIFICATION'!$A$5:$B$35,2,FALSE),"UNKNOWN OBJECT"))</f>
        <v/>
      </c>
      <c r="E233" s="131" t="n"/>
      <c r="F233" s="54">
        <f>IF(E233="","",IFERROR(VLOOKUP(E233,'01_MANIFEST_LIBRARY'!$A$17:$B$35,2,FALSE),"UNKNOWN PACK"))</f>
        <v/>
      </c>
      <c r="G233" s="131" t="n"/>
      <c r="H233" s="131" t="n"/>
      <c r="I233" s="131" t="n"/>
      <c r="J233" s="136">
        <f>IF(B233="","",IF('02_SYSTEM_PROFILE'!B44="Operations-Connected",IF(COUNTIFS('07_EVIDENCE_VAULT'!$A:$A,B233,'07_EVIDENCE_VAULT'!$K:$K,"Current",'07_EVIDENCE_VAULT'!$T:$T,"Imported*",'07_EVIDENCE_VAULT'!$U:$U,"Reconciled")-COUNTIFS('07_EVIDENCE_VAULT'!$A:$A,B233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unreconciled"),IF(COUNTIFS('07_EVIDENCE_VAULT'!$A:$A,B233,'07_EVIDENCE_VAULT'!$K:$K,"Current")-COUNTIFS('07_EVIDENCE_VAULT'!$A:$A,B233,'07_EVIDENCE_VAULT'!$K:$K,"Current",'07_EVIDENCE_VAULT'!$I:$I,"&lt;"&amp;TODAY(),'07_EVIDENCE_VAULT'!$I:$I,"&lt;&gt;")&gt;0,"Current evidence","Missing / stale / unknown")))</f>
        <v/>
      </c>
      <c r="K233" s="136">
        <f>IF(B233="","",IF(D233="UNKNOWN OBJECT","BLOCK — unknown object",IF(D233="","BLOCK — object not configured",IF(F233="UNKNOWN PACK","BLOCK — unknown pack",IF(IFERROR(VLOOKUP(E233,'01_MANIFEST_LIBRARY'!$A$17:$D$35,4,FALSE),"")&lt;&gt;"Active","BLOCK — pack not active","VALID OBJECT/PACK")))))</f>
        <v/>
      </c>
      <c r="L233" s="136">
        <f>IF(B233="","",IF(G233="","BLOCK — Control / Claim ID required",IF(COUNTIFS('06_CONTROL_PACK_REGISTER'!$B$26:$B$225,C233,'06_CONTROL_PACK_REGISTER'!$C$26:$C$225,E233,'06_CONTROL_PACK_REGISTER'!$D$26:$D$225,G233)&gt;0,"VALID CONTROL/CLAIM","BLOCK — control/claim not registered for object + pack")))</f>
        <v/>
      </c>
      <c r="M233" s="131" t="n"/>
      <c r="N233" s="136">
        <f>IF(B233="","",IF(LEFT(J233,7)&lt;&gt;"Current","BLOCK — evidence currency",IF(K233&lt;&gt;"VALID OBJECT/PACK","BLOCK — object/pack mapping",IF(L233&lt;&gt;"VALID CONTROL/CLAIM","BLOCK — control/claim mapping",IF(M233="Confirmed supports requirement","REVIEWED SUPPORT",IF(M233="Rejected","REJECTED SUPPORT",IF(M233="Needs clarification","UNRESOLVED SUPPORT","UNREVIEWED SUPPORT")))))))</f>
        <v/>
      </c>
      <c r="O233" s="131" t="n"/>
      <c r="P233" s="131" t="n"/>
      <c r="Q233" s="131" t="n"/>
      <c r="R233" s="131" t="n"/>
      <c r="S233" s="136">
        <f>IF(OR(C233="",E233="",G233=""),"",C233&amp;"|"&amp;E233&amp;"|"&amp;G233)</f>
        <v/>
      </c>
    </row>
    <row r="234">
      <c r="A234" s="54" t="inlineStr">
        <is>
          <t>EVL-00230</t>
        </is>
      </c>
      <c r="B234" s="131" t="n"/>
      <c r="C234" s="131" t="n"/>
      <c r="D234" s="54">
        <f>IF(C234="","",IFERROR(VLOOKUP(C234,'04_SCOPE_CLASSIFICATION'!$A$5:$B$35,2,FALSE),"UNKNOWN OBJECT"))</f>
        <v/>
      </c>
      <c r="E234" s="131" t="n"/>
      <c r="F234" s="54">
        <f>IF(E234="","",IFERROR(VLOOKUP(E234,'01_MANIFEST_LIBRARY'!$A$17:$B$35,2,FALSE),"UNKNOWN PACK"))</f>
        <v/>
      </c>
      <c r="G234" s="131" t="n"/>
      <c r="H234" s="131" t="n"/>
      <c r="I234" s="131" t="n"/>
      <c r="J234" s="136">
        <f>IF(B234="","",IF('02_SYSTEM_PROFILE'!B44="Operations-Connected",IF(COUNTIFS('07_EVIDENCE_VAULT'!$A:$A,B234,'07_EVIDENCE_VAULT'!$K:$K,"Current",'07_EVIDENCE_VAULT'!$T:$T,"Imported*",'07_EVIDENCE_VAULT'!$U:$U,"Reconciled")-COUNTIFS('07_EVIDENCE_VAULT'!$A:$A,B234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unreconciled"),IF(COUNTIFS('07_EVIDENCE_VAULT'!$A:$A,B234,'07_EVIDENCE_VAULT'!$K:$K,"Current")-COUNTIFS('07_EVIDENCE_VAULT'!$A:$A,B234,'07_EVIDENCE_VAULT'!$K:$K,"Current",'07_EVIDENCE_VAULT'!$I:$I,"&lt;"&amp;TODAY(),'07_EVIDENCE_VAULT'!$I:$I,"&lt;&gt;")&gt;0,"Current evidence","Missing / stale / unknown")))</f>
        <v/>
      </c>
      <c r="K234" s="136">
        <f>IF(B234="","",IF(D234="UNKNOWN OBJECT","BLOCK — unknown object",IF(D234="","BLOCK — object not configured",IF(F234="UNKNOWN PACK","BLOCK — unknown pack",IF(IFERROR(VLOOKUP(E234,'01_MANIFEST_LIBRARY'!$A$17:$D$35,4,FALSE),"")&lt;&gt;"Active","BLOCK — pack not active","VALID OBJECT/PACK")))))</f>
        <v/>
      </c>
      <c r="L234" s="136">
        <f>IF(B234="","",IF(G234="","BLOCK — Control / Claim ID required",IF(COUNTIFS('06_CONTROL_PACK_REGISTER'!$B$26:$B$225,C234,'06_CONTROL_PACK_REGISTER'!$C$26:$C$225,E234,'06_CONTROL_PACK_REGISTER'!$D$26:$D$225,G234)&gt;0,"VALID CONTROL/CLAIM","BLOCK — control/claim not registered for object + pack")))</f>
        <v/>
      </c>
      <c r="M234" s="131" t="n"/>
      <c r="N234" s="136">
        <f>IF(B234="","",IF(LEFT(J234,7)&lt;&gt;"Current","BLOCK — evidence currency",IF(K234&lt;&gt;"VALID OBJECT/PACK","BLOCK — object/pack mapping",IF(L234&lt;&gt;"VALID CONTROL/CLAIM","BLOCK — control/claim mapping",IF(M234="Confirmed supports requirement","REVIEWED SUPPORT",IF(M234="Rejected","REJECTED SUPPORT",IF(M234="Needs clarification","UNRESOLVED SUPPORT","UNREVIEWED SUPPORT")))))))</f>
        <v/>
      </c>
      <c r="O234" s="131" t="n"/>
      <c r="P234" s="131" t="n"/>
      <c r="Q234" s="131" t="n"/>
      <c r="R234" s="131" t="n"/>
      <c r="S234" s="136">
        <f>IF(OR(C234="",E234="",G234=""),"",C234&amp;"|"&amp;E234&amp;"|"&amp;G234)</f>
        <v/>
      </c>
    </row>
    <row r="235">
      <c r="A235" s="54" t="inlineStr">
        <is>
          <t>EVL-00231</t>
        </is>
      </c>
      <c r="B235" s="131" t="n"/>
      <c r="C235" s="131" t="n"/>
      <c r="D235" s="54">
        <f>IF(C235="","",IFERROR(VLOOKUP(C235,'04_SCOPE_CLASSIFICATION'!$A$5:$B$35,2,FALSE),"UNKNOWN OBJECT"))</f>
        <v/>
      </c>
      <c r="E235" s="131" t="n"/>
      <c r="F235" s="54">
        <f>IF(E235="","",IFERROR(VLOOKUP(E235,'01_MANIFEST_LIBRARY'!$A$17:$B$35,2,FALSE),"UNKNOWN PACK"))</f>
        <v/>
      </c>
      <c r="G235" s="131" t="n"/>
      <c r="H235" s="131" t="n"/>
      <c r="I235" s="131" t="n"/>
      <c r="J235" s="136">
        <f>IF(B235="","",IF('02_SYSTEM_PROFILE'!B44="Operations-Connected",IF(COUNTIFS('07_EVIDENCE_VAULT'!$A:$A,B235,'07_EVIDENCE_VAULT'!$K:$K,"Current",'07_EVIDENCE_VAULT'!$T:$T,"Imported*",'07_EVIDENCE_VAULT'!$U:$U,"Reconciled")-COUNTIFS('07_EVIDENCE_VAULT'!$A:$A,B235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unreconciled"),IF(COUNTIFS('07_EVIDENCE_VAULT'!$A:$A,B235,'07_EVIDENCE_VAULT'!$K:$K,"Current")-COUNTIFS('07_EVIDENCE_VAULT'!$A:$A,B235,'07_EVIDENCE_VAULT'!$K:$K,"Current",'07_EVIDENCE_VAULT'!$I:$I,"&lt;"&amp;TODAY(),'07_EVIDENCE_VAULT'!$I:$I,"&lt;&gt;")&gt;0,"Current evidence","Missing / stale / unknown")))</f>
        <v/>
      </c>
      <c r="K235" s="136">
        <f>IF(B235="","",IF(D235="UNKNOWN OBJECT","BLOCK — unknown object",IF(D235="","BLOCK — object not configured",IF(F235="UNKNOWN PACK","BLOCK — unknown pack",IF(IFERROR(VLOOKUP(E235,'01_MANIFEST_LIBRARY'!$A$17:$D$35,4,FALSE),"")&lt;&gt;"Active","BLOCK — pack not active","VALID OBJECT/PACK")))))</f>
        <v/>
      </c>
      <c r="L235" s="136">
        <f>IF(B235="","",IF(G235="","BLOCK — Control / Claim ID required",IF(COUNTIFS('06_CONTROL_PACK_REGISTER'!$B$26:$B$225,C235,'06_CONTROL_PACK_REGISTER'!$C$26:$C$225,E235,'06_CONTROL_PACK_REGISTER'!$D$26:$D$225,G235)&gt;0,"VALID CONTROL/CLAIM","BLOCK — control/claim not registered for object + pack")))</f>
        <v/>
      </c>
      <c r="M235" s="131" t="n"/>
      <c r="N235" s="136">
        <f>IF(B235="","",IF(LEFT(J235,7)&lt;&gt;"Current","BLOCK — evidence currency",IF(K235&lt;&gt;"VALID OBJECT/PACK","BLOCK — object/pack mapping",IF(L235&lt;&gt;"VALID CONTROL/CLAIM","BLOCK — control/claim mapping",IF(M235="Confirmed supports requirement","REVIEWED SUPPORT",IF(M235="Rejected","REJECTED SUPPORT",IF(M235="Needs clarification","UNRESOLVED SUPPORT","UNREVIEWED SUPPORT")))))))</f>
        <v/>
      </c>
      <c r="O235" s="131" t="n"/>
      <c r="P235" s="131" t="n"/>
      <c r="Q235" s="131" t="n"/>
      <c r="R235" s="131" t="n"/>
      <c r="S235" s="136">
        <f>IF(OR(C235="",E235="",G235=""),"",C235&amp;"|"&amp;E235&amp;"|"&amp;G235)</f>
        <v/>
      </c>
    </row>
    <row r="236">
      <c r="A236" s="54" t="inlineStr">
        <is>
          <t>EVL-00232</t>
        </is>
      </c>
      <c r="B236" s="131" t="n"/>
      <c r="C236" s="131" t="n"/>
      <c r="D236" s="54">
        <f>IF(C236="","",IFERROR(VLOOKUP(C236,'04_SCOPE_CLASSIFICATION'!$A$5:$B$35,2,FALSE),"UNKNOWN OBJECT"))</f>
        <v/>
      </c>
      <c r="E236" s="131" t="n"/>
      <c r="F236" s="54">
        <f>IF(E236="","",IFERROR(VLOOKUP(E236,'01_MANIFEST_LIBRARY'!$A$17:$B$35,2,FALSE),"UNKNOWN PACK"))</f>
        <v/>
      </c>
      <c r="G236" s="131" t="n"/>
      <c r="H236" s="131" t="n"/>
      <c r="I236" s="131" t="n"/>
      <c r="J236" s="136">
        <f>IF(B236="","",IF('02_SYSTEM_PROFILE'!B44="Operations-Connected",IF(COUNTIFS('07_EVIDENCE_VAULT'!$A:$A,B236,'07_EVIDENCE_VAULT'!$K:$K,"Current",'07_EVIDENCE_VAULT'!$T:$T,"Imported*",'07_EVIDENCE_VAULT'!$U:$U,"Reconciled")-COUNTIFS('07_EVIDENCE_VAULT'!$A:$A,B236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unreconciled"),IF(COUNTIFS('07_EVIDENCE_VAULT'!$A:$A,B236,'07_EVIDENCE_VAULT'!$K:$K,"Current")-COUNTIFS('07_EVIDENCE_VAULT'!$A:$A,B236,'07_EVIDENCE_VAULT'!$K:$K,"Current",'07_EVIDENCE_VAULT'!$I:$I,"&lt;"&amp;TODAY(),'07_EVIDENCE_VAULT'!$I:$I,"&lt;&gt;")&gt;0,"Current evidence","Missing / stale / unknown")))</f>
        <v/>
      </c>
      <c r="K236" s="136">
        <f>IF(B236="","",IF(D236="UNKNOWN OBJECT","BLOCK — unknown object",IF(D236="","BLOCK — object not configured",IF(F236="UNKNOWN PACK","BLOCK — unknown pack",IF(IFERROR(VLOOKUP(E236,'01_MANIFEST_LIBRARY'!$A$17:$D$35,4,FALSE),"")&lt;&gt;"Active","BLOCK — pack not active","VALID OBJECT/PACK")))))</f>
        <v/>
      </c>
      <c r="L236" s="136">
        <f>IF(B236="","",IF(G236="","BLOCK — Control / Claim ID required",IF(COUNTIFS('06_CONTROL_PACK_REGISTER'!$B$26:$B$225,C236,'06_CONTROL_PACK_REGISTER'!$C$26:$C$225,E236,'06_CONTROL_PACK_REGISTER'!$D$26:$D$225,G236)&gt;0,"VALID CONTROL/CLAIM","BLOCK — control/claim not registered for object + pack")))</f>
        <v/>
      </c>
      <c r="M236" s="131" t="n"/>
      <c r="N236" s="136">
        <f>IF(B236="","",IF(LEFT(J236,7)&lt;&gt;"Current","BLOCK — evidence currency",IF(K236&lt;&gt;"VALID OBJECT/PACK","BLOCK — object/pack mapping",IF(L236&lt;&gt;"VALID CONTROL/CLAIM","BLOCK — control/claim mapping",IF(M236="Confirmed supports requirement","REVIEWED SUPPORT",IF(M236="Rejected","REJECTED SUPPORT",IF(M236="Needs clarification","UNRESOLVED SUPPORT","UNREVIEWED SUPPORT")))))))</f>
        <v/>
      </c>
      <c r="O236" s="131" t="n"/>
      <c r="P236" s="131" t="n"/>
      <c r="Q236" s="131" t="n"/>
      <c r="R236" s="131" t="n"/>
      <c r="S236" s="136">
        <f>IF(OR(C236="",E236="",G236=""),"",C236&amp;"|"&amp;E236&amp;"|"&amp;G236)</f>
        <v/>
      </c>
    </row>
    <row r="237">
      <c r="A237" s="54" t="inlineStr">
        <is>
          <t>EVL-00233</t>
        </is>
      </c>
      <c r="B237" s="131" t="n"/>
      <c r="C237" s="131" t="n"/>
      <c r="D237" s="54">
        <f>IF(C237="","",IFERROR(VLOOKUP(C237,'04_SCOPE_CLASSIFICATION'!$A$5:$B$35,2,FALSE),"UNKNOWN OBJECT"))</f>
        <v/>
      </c>
      <c r="E237" s="131" t="n"/>
      <c r="F237" s="54">
        <f>IF(E237="","",IFERROR(VLOOKUP(E237,'01_MANIFEST_LIBRARY'!$A$17:$B$35,2,FALSE),"UNKNOWN PACK"))</f>
        <v/>
      </c>
      <c r="G237" s="131" t="n"/>
      <c r="H237" s="131" t="n"/>
      <c r="I237" s="131" t="n"/>
      <c r="J237" s="136">
        <f>IF(B237="","",IF('02_SYSTEM_PROFILE'!B44="Operations-Connected",IF(COUNTIFS('07_EVIDENCE_VAULT'!$A:$A,B237,'07_EVIDENCE_VAULT'!$K:$K,"Current",'07_EVIDENCE_VAULT'!$T:$T,"Imported*",'07_EVIDENCE_VAULT'!$U:$U,"Reconciled")-COUNTIFS('07_EVIDENCE_VAULT'!$A:$A,B237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unreconciled"),IF(COUNTIFS('07_EVIDENCE_VAULT'!$A:$A,B237,'07_EVIDENCE_VAULT'!$K:$K,"Current")-COUNTIFS('07_EVIDENCE_VAULT'!$A:$A,B237,'07_EVIDENCE_VAULT'!$K:$K,"Current",'07_EVIDENCE_VAULT'!$I:$I,"&lt;"&amp;TODAY(),'07_EVIDENCE_VAULT'!$I:$I,"&lt;&gt;")&gt;0,"Current evidence","Missing / stale / unknown")))</f>
        <v/>
      </c>
      <c r="K237" s="136">
        <f>IF(B237="","",IF(D237="UNKNOWN OBJECT","BLOCK — unknown object",IF(D237="","BLOCK — object not configured",IF(F237="UNKNOWN PACK","BLOCK — unknown pack",IF(IFERROR(VLOOKUP(E237,'01_MANIFEST_LIBRARY'!$A$17:$D$35,4,FALSE),"")&lt;&gt;"Active","BLOCK — pack not active","VALID OBJECT/PACK")))))</f>
        <v/>
      </c>
      <c r="L237" s="136">
        <f>IF(B237="","",IF(G237="","BLOCK — Control / Claim ID required",IF(COUNTIFS('06_CONTROL_PACK_REGISTER'!$B$26:$B$225,C237,'06_CONTROL_PACK_REGISTER'!$C$26:$C$225,E237,'06_CONTROL_PACK_REGISTER'!$D$26:$D$225,G237)&gt;0,"VALID CONTROL/CLAIM","BLOCK — control/claim not registered for object + pack")))</f>
        <v/>
      </c>
      <c r="M237" s="131" t="n"/>
      <c r="N237" s="136">
        <f>IF(B237="","",IF(LEFT(J237,7)&lt;&gt;"Current","BLOCK — evidence currency",IF(K237&lt;&gt;"VALID OBJECT/PACK","BLOCK — object/pack mapping",IF(L237&lt;&gt;"VALID CONTROL/CLAIM","BLOCK — control/claim mapping",IF(M237="Confirmed supports requirement","REVIEWED SUPPORT",IF(M237="Rejected","REJECTED SUPPORT",IF(M237="Needs clarification","UNRESOLVED SUPPORT","UNREVIEWED SUPPORT")))))))</f>
        <v/>
      </c>
      <c r="O237" s="131" t="n"/>
      <c r="P237" s="131" t="n"/>
      <c r="Q237" s="131" t="n"/>
      <c r="R237" s="131" t="n"/>
      <c r="S237" s="136">
        <f>IF(OR(C237="",E237="",G237=""),"",C237&amp;"|"&amp;E237&amp;"|"&amp;G237)</f>
        <v/>
      </c>
    </row>
    <row r="238">
      <c r="A238" s="54" t="inlineStr">
        <is>
          <t>EVL-00234</t>
        </is>
      </c>
      <c r="B238" s="131" t="n"/>
      <c r="C238" s="131" t="n"/>
      <c r="D238" s="54">
        <f>IF(C238="","",IFERROR(VLOOKUP(C238,'04_SCOPE_CLASSIFICATION'!$A$5:$B$35,2,FALSE),"UNKNOWN OBJECT"))</f>
        <v/>
      </c>
      <c r="E238" s="131" t="n"/>
      <c r="F238" s="54">
        <f>IF(E238="","",IFERROR(VLOOKUP(E238,'01_MANIFEST_LIBRARY'!$A$17:$B$35,2,FALSE),"UNKNOWN PACK"))</f>
        <v/>
      </c>
      <c r="G238" s="131" t="n"/>
      <c r="H238" s="131" t="n"/>
      <c r="I238" s="131" t="n"/>
      <c r="J238" s="136">
        <f>IF(B238="","",IF('02_SYSTEM_PROFILE'!B44="Operations-Connected",IF(COUNTIFS('07_EVIDENCE_VAULT'!$A:$A,B238,'07_EVIDENCE_VAULT'!$K:$K,"Current",'07_EVIDENCE_VAULT'!$T:$T,"Imported*",'07_EVIDENCE_VAULT'!$U:$U,"Reconciled")-COUNTIFS('07_EVIDENCE_VAULT'!$A:$A,B238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unreconciled"),IF(COUNTIFS('07_EVIDENCE_VAULT'!$A:$A,B238,'07_EVIDENCE_VAULT'!$K:$K,"Current")-COUNTIFS('07_EVIDENCE_VAULT'!$A:$A,B238,'07_EVIDENCE_VAULT'!$K:$K,"Current",'07_EVIDENCE_VAULT'!$I:$I,"&lt;"&amp;TODAY(),'07_EVIDENCE_VAULT'!$I:$I,"&lt;&gt;")&gt;0,"Current evidence","Missing / stale / unknown")))</f>
        <v/>
      </c>
      <c r="K238" s="136">
        <f>IF(B238="","",IF(D238="UNKNOWN OBJECT","BLOCK — unknown object",IF(D238="","BLOCK — object not configured",IF(F238="UNKNOWN PACK","BLOCK — unknown pack",IF(IFERROR(VLOOKUP(E238,'01_MANIFEST_LIBRARY'!$A$17:$D$35,4,FALSE),"")&lt;&gt;"Active","BLOCK — pack not active","VALID OBJECT/PACK")))))</f>
        <v/>
      </c>
      <c r="L238" s="136">
        <f>IF(B238="","",IF(G238="","BLOCK — Control / Claim ID required",IF(COUNTIFS('06_CONTROL_PACK_REGISTER'!$B$26:$B$225,C238,'06_CONTROL_PACK_REGISTER'!$C$26:$C$225,E238,'06_CONTROL_PACK_REGISTER'!$D$26:$D$225,G238)&gt;0,"VALID CONTROL/CLAIM","BLOCK — control/claim not registered for object + pack")))</f>
        <v/>
      </c>
      <c r="M238" s="131" t="n"/>
      <c r="N238" s="136">
        <f>IF(B238="","",IF(LEFT(J238,7)&lt;&gt;"Current","BLOCK — evidence currency",IF(K238&lt;&gt;"VALID OBJECT/PACK","BLOCK — object/pack mapping",IF(L238&lt;&gt;"VALID CONTROL/CLAIM","BLOCK — control/claim mapping",IF(M238="Confirmed supports requirement","REVIEWED SUPPORT",IF(M238="Rejected","REJECTED SUPPORT",IF(M238="Needs clarification","UNRESOLVED SUPPORT","UNREVIEWED SUPPORT")))))))</f>
        <v/>
      </c>
      <c r="O238" s="131" t="n"/>
      <c r="P238" s="131" t="n"/>
      <c r="Q238" s="131" t="n"/>
      <c r="R238" s="131" t="n"/>
      <c r="S238" s="136">
        <f>IF(OR(C238="",E238="",G238=""),"",C238&amp;"|"&amp;E238&amp;"|"&amp;G238)</f>
        <v/>
      </c>
    </row>
    <row r="239">
      <c r="A239" s="54" t="inlineStr">
        <is>
          <t>EVL-00235</t>
        </is>
      </c>
      <c r="B239" s="131" t="n"/>
      <c r="C239" s="131" t="n"/>
      <c r="D239" s="54">
        <f>IF(C239="","",IFERROR(VLOOKUP(C239,'04_SCOPE_CLASSIFICATION'!$A$5:$B$35,2,FALSE),"UNKNOWN OBJECT"))</f>
        <v/>
      </c>
      <c r="E239" s="131" t="n"/>
      <c r="F239" s="54">
        <f>IF(E239="","",IFERROR(VLOOKUP(E239,'01_MANIFEST_LIBRARY'!$A$17:$B$35,2,FALSE),"UNKNOWN PACK"))</f>
        <v/>
      </c>
      <c r="G239" s="131" t="n"/>
      <c r="H239" s="131" t="n"/>
      <c r="I239" s="131" t="n"/>
      <c r="J239" s="136">
        <f>IF(B239="","",IF('02_SYSTEM_PROFILE'!B44="Operations-Connected",IF(COUNTIFS('07_EVIDENCE_VAULT'!$A:$A,B239,'07_EVIDENCE_VAULT'!$K:$K,"Current",'07_EVIDENCE_VAULT'!$T:$T,"Imported*",'07_EVIDENCE_VAULT'!$U:$U,"Reconciled")-COUNTIFS('07_EVIDENCE_VAULT'!$A:$A,B239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unreconciled"),IF(COUNTIFS('07_EVIDENCE_VAULT'!$A:$A,B239,'07_EVIDENCE_VAULT'!$K:$K,"Current")-COUNTIFS('07_EVIDENCE_VAULT'!$A:$A,B239,'07_EVIDENCE_VAULT'!$K:$K,"Current",'07_EVIDENCE_VAULT'!$I:$I,"&lt;"&amp;TODAY(),'07_EVIDENCE_VAULT'!$I:$I,"&lt;&gt;")&gt;0,"Current evidence","Missing / stale / unknown")))</f>
        <v/>
      </c>
      <c r="K239" s="136">
        <f>IF(B239="","",IF(D239="UNKNOWN OBJECT","BLOCK — unknown object",IF(D239="","BLOCK — object not configured",IF(F239="UNKNOWN PACK","BLOCK — unknown pack",IF(IFERROR(VLOOKUP(E239,'01_MANIFEST_LIBRARY'!$A$17:$D$35,4,FALSE),"")&lt;&gt;"Active","BLOCK — pack not active","VALID OBJECT/PACK")))))</f>
        <v/>
      </c>
      <c r="L239" s="136">
        <f>IF(B239="","",IF(G239="","BLOCK — Control / Claim ID required",IF(COUNTIFS('06_CONTROL_PACK_REGISTER'!$B$26:$B$225,C239,'06_CONTROL_PACK_REGISTER'!$C$26:$C$225,E239,'06_CONTROL_PACK_REGISTER'!$D$26:$D$225,G239)&gt;0,"VALID CONTROL/CLAIM","BLOCK — control/claim not registered for object + pack")))</f>
        <v/>
      </c>
      <c r="M239" s="131" t="n"/>
      <c r="N239" s="136">
        <f>IF(B239="","",IF(LEFT(J239,7)&lt;&gt;"Current","BLOCK — evidence currency",IF(K239&lt;&gt;"VALID OBJECT/PACK","BLOCK — object/pack mapping",IF(L239&lt;&gt;"VALID CONTROL/CLAIM","BLOCK — control/claim mapping",IF(M239="Confirmed supports requirement","REVIEWED SUPPORT",IF(M239="Rejected","REJECTED SUPPORT",IF(M239="Needs clarification","UNRESOLVED SUPPORT","UNREVIEWED SUPPORT")))))))</f>
        <v/>
      </c>
      <c r="O239" s="131" t="n"/>
      <c r="P239" s="131" t="n"/>
      <c r="Q239" s="131" t="n"/>
      <c r="R239" s="131" t="n"/>
      <c r="S239" s="136">
        <f>IF(OR(C239="",E239="",G239=""),"",C239&amp;"|"&amp;E239&amp;"|"&amp;G239)</f>
        <v/>
      </c>
    </row>
    <row r="240">
      <c r="A240" s="54" t="inlineStr">
        <is>
          <t>EVL-00236</t>
        </is>
      </c>
      <c r="B240" s="131" t="n"/>
      <c r="C240" s="131" t="n"/>
      <c r="D240" s="54">
        <f>IF(C240="","",IFERROR(VLOOKUP(C240,'04_SCOPE_CLASSIFICATION'!$A$5:$B$35,2,FALSE),"UNKNOWN OBJECT"))</f>
        <v/>
      </c>
      <c r="E240" s="131" t="n"/>
      <c r="F240" s="54">
        <f>IF(E240="","",IFERROR(VLOOKUP(E240,'01_MANIFEST_LIBRARY'!$A$17:$B$35,2,FALSE),"UNKNOWN PACK"))</f>
        <v/>
      </c>
      <c r="G240" s="131" t="n"/>
      <c r="H240" s="131" t="n"/>
      <c r="I240" s="131" t="n"/>
      <c r="J240" s="136">
        <f>IF(B240="","",IF('02_SYSTEM_PROFILE'!B44="Operations-Connected",IF(COUNTIFS('07_EVIDENCE_VAULT'!$A:$A,B240,'07_EVIDENCE_VAULT'!$K:$K,"Current",'07_EVIDENCE_VAULT'!$T:$T,"Imported*",'07_EVIDENCE_VAULT'!$U:$U,"Reconciled")-COUNTIFS('07_EVIDENCE_VAULT'!$A:$A,B240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unreconciled"),IF(COUNTIFS('07_EVIDENCE_VAULT'!$A:$A,B240,'07_EVIDENCE_VAULT'!$K:$K,"Current")-COUNTIFS('07_EVIDENCE_VAULT'!$A:$A,B240,'07_EVIDENCE_VAULT'!$K:$K,"Current",'07_EVIDENCE_VAULT'!$I:$I,"&lt;"&amp;TODAY(),'07_EVIDENCE_VAULT'!$I:$I,"&lt;&gt;")&gt;0,"Current evidence","Missing / stale / unknown")))</f>
        <v/>
      </c>
      <c r="K240" s="136">
        <f>IF(B240="","",IF(D240="UNKNOWN OBJECT","BLOCK — unknown object",IF(D240="","BLOCK — object not configured",IF(F240="UNKNOWN PACK","BLOCK — unknown pack",IF(IFERROR(VLOOKUP(E240,'01_MANIFEST_LIBRARY'!$A$17:$D$35,4,FALSE),"")&lt;&gt;"Active","BLOCK — pack not active","VALID OBJECT/PACK")))))</f>
        <v/>
      </c>
      <c r="L240" s="136">
        <f>IF(B240="","",IF(G240="","BLOCK — Control / Claim ID required",IF(COUNTIFS('06_CONTROL_PACK_REGISTER'!$B$26:$B$225,C240,'06_CONTROL_PACK_REGISTER'!$C$26:$C$225,E240,'06_CONTROL_PACK_REGISTER'!$D$26:$D$225,G240)&gt;0,"VALID CONTROL/CLAIM","BLOCK — control/claim not registered for object + pack")))</f>
        <v/>
      </c>
      <c r="M240" s="131" t="n"/>
      <c r="N240" s="136">
        <f>IF(B240="","",IF(LEFT(J240,7)&lt;&gt;"Current","BLOCK — evidence currency",IF(K240&lt;&gt;"VALID OBJECT/PACK","BLOCK — object/pack mapping",IF(L240&lt;&gt;"VALID CONTROL/CLAIM","BLOCK — control/claim mapping",IF(M240="Confirmed supports requirement","REVIEWED SUPPORT",IF(M240="Rejected","REJECTED SUPPORT",IF(M240="Needs clarification","UNRESOLVED SUPPORT","UNREVIEWED SUPPORT")))))))</f>
        <v/>
      </c>
      <c r="O240" s="131" t="n"/>
      <c r="P240" s="131" t="n"/>
      <c r="Q240" s="131" t="n"/>
      <c r="R240" s="131" t="n"/>
      <c r="S240" s="136">
        <f>IF(OR(C240="",E240="",G240=""),"",C240&amp;"|"&amp;E240&amp;"|"&amp;G240)</f>
        <v/>
      </c>
    </row>
    <row r="241">
      <c r="A241" s="54" t="inlineStr">
        <is>
          <t>EVL-00237</t>
        </is>
      </c>
      <c r="B241" s="131" t="n"/>
      <c r="C241" s="131" t="n"/>
      <c r="D241" s="54">
        <f>IF(C241="","",IFERROR(VLOOKUP(C241,'04_SCOPE_CLASSIFICATION'!$A$5:$B$35,2,FALSE),"UNKNOWN OBJECT"))</f>
        <v/>
      </c>
      <c r="E241" s="131" t="n"/>
      <c r="F241" s="54">
        <f>IF(E241="","",IFERROR(VLOOKUP(E241,'01_MANIFEST_LIBRARY'!$A$17:$B$35,2,FALSE),"UNKNOWN PACK"))</f>
        <v/>
      </c>
      <c r="G241" s="131" t="n"/>
      <c r="H241" s="131" t="n"/>
      <c r="I241" s="131" t="n"/>
      <c r="J241" s="136">
        <f>IF(B241="","",IF('02_SYSTEM_PROFILE'!B44="Operations-Connected",IF(COUNTIFS('07_EVIDENCE_VAULT'!$A:$A,B241,'07_EVIDENCE_VAULT'!$K:$K,"Current",'07_EVIDENCE_VAULT'!$T:$T,"Imported*",'07_EVIDENCE_VAULT'!$U:$U,"Reconciled")-COUNTIFS('07_EVIDENCE_VAULT'!$A:$A,B241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unreconciled"),IF(COUNTIFS('07_EVIDENCE_VAULT'!$A:$A,B241,'07_EVIDENCE_VAULT'!$K:$K,"Current")-COUNTIFS('07_EVIDENCE_VAULT'!$A:$A,B241,'07_EVIDENCE_VAULT'!$K:$K,"Current",'07_EVIDENCE_VAULT'!$I:$I,"&lt;"&amp;TODAY(),'07_EVIDENCE_VAULT'!$I:$I,"&lt;&gt;")&gt;0,"Current evidence","Missing / stale / unknown")))</f>
        <v/>
      </c>
      <c r="K241" s="136">
        <f>IF(B241="","",IF(D241="UNKNOWN OBJECT","BLOCK — unknown object",IF(D241="","BLOCK — object not configured",IF(F241="UNKNOWN PACK","BLOCK — unknown pack",IF(IFERROR(VLOOKUP(E241,'01_MANIFEST_LIBRARY'!$A$17:$D$35,4,FALSE),"")&lt;&gt;"Active","BLOCK — pack not active","VALID OBJECT/PACK")))))</f>
        <v/>
      </c>
      <c r="L241" s="136">
        <f>IF(B241="","",IF(G241="","BLOCK — Control / Claim ID required",IF(COUNTIFS('06_CONTROL_PACK_REGISTER'!$B$26:$B$225,C241,'06_CONTROL_PACK_REGISTER'!$C$26:$C$225,E241,'06_CONTROL_PACK_REGISTER'!$D$26:$D$225,G241)&gt;0,"VALID CONTROL/CLAIM","BLOCK — control/claim not registered for object + pack")))</f>
        <v/>
      </c>
      <c r="M241" s="131" t="n"/>
      <c r="N241" s="136">
        <f>IF(B241="","",IF(LEFT(J241,7)&lt;&gt;"Current","BLOCK — evidence currency",IF(K241&lt;&gt;"VALID OBJECT/PACK","BLOCK — object/pack mapping",IF(L241&lt;&gt;"VALID CONTROL/CLAIM","BLOCK — control/claim mapping",IF(M241="Confirmed supports requirement","REVIEWED SUPPORT",IF(M241="Rejected","REJECTED SUPPORT",IF(M241="Needs clarification","UNRESOLVED SUPPORT","UNREVIEWED SUPPORT")))))))</f>
        <v/>
      </c>
      <c r="O241" s="131" t="n"/>
      <c r="P241" s="131" t="n"/>
      <c r="Q241" s="131" t="n"/>
      <c r="R241" s="131" t="n"/>
      <c r="S241" s="136">
        <f>IF(OR(C241="",E241="",G241=""),"",C241&amp;"|"&amp;E241&amp;"|"&amp;G241)</f>
        <v/>
      </c>
    </row>
    <row r="242">
      <c r="A242" s="54" t="inlineStr">
        <is>
          <t>EVL-00238</t>
        </is>
      </c>
      <c r="B242" s="131" t="n"/>
      <c r="C242" s="131" t="n"/>
      <c r="D242" s="54">
        <f>IF(C242="","",IFERROR(VLOOKUP(C242,'04_SCOPE_CLASSIFICATION'!$A$5:$B$35,2,FALSE),"UNKNOWN OBJECT"))</f>
        <v/>
      </c>
      <c r="E242" s="131" t="n"/>
      <c r="F242" s="54">
        <f>IF(E242="","",IFERROR(VLOOKUP(E242,'01_MANIFEST_LIBRARY'!$A$17:$B$35,2,FALSE),"UNKNOWN PACK"))</f>
        <v/>
      </c>
      <c r="G242" s="131" t="n"/>
      <c r="H242" s="131" t="n"/>
      <c r="I242" s="131" t="n"/>
      <c r="J242" s="136">
        <f>IF(B242="","",IF('02_SYSTEM_PROFILE'!B44="Operations-Connected",IF(COUNTIFS('07_EVIDENCE_VAULT'!$A:$A,B242,'07_EVIDENCE_VAULT'!$K:$K,"Current",'07_EVIDENCE_VAULT'!$T:$T,"Imported*",'07_EVIDENCE_VAULT'!$U:$U,"Reconciled")-COUNTIFS('07_EVIDENCE_VAULT'!$A:$A,B242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unreconciled"),IF(COUNTIFS('07_EVIDENCE_VAULT'!$A:$A,B242,'07_EVIDENCE_VAULT'!$K:$K,"Current")-COUNTIFS('07_EVIDENCE_VAULT'!$A:$A,B242,'07_EVIDENCE_VAULT'!$K:$K,"Current",'07_EVIDENCE_VAULT'!$I:$I,"&lt;"&amp;TODAY(),'07_EVIDENCE_VAULT'!$I:$I,"&lt;&gt;")&gt;0,"Current evidence","Missing / stale / unknown")))</f>
        <v/>
      </c>
      <c r="K242" s="136">
        <f>IF(B242="","",IF(D242="UNKNOWN OBJECT","BLOCK — unknown object",IF(D242="","BLOCK — object not configured",IF(F242="UNKNOWN PACK","BLOCK — unknown pack",IF(IFERROR(VLOOKUP(E242,'01_MANIFEST_LIBRARY'!$A$17:$D$35,4,FALSE),"")&lt;&gt;"Active","BLOCK — pack not active","VALID OBJECT/PACK")))))</f>
        <v/>
      </c>
      <c r="L242" s="136">
        <f>IF(B242="","",IF(G242="","BLOCK — Control / Claim ID required",IF(COUNTIFS('06_CONTROL_PACK_REGISTER'!$B$26:$B$225,C242,'06_CONTROL_PACK_REGISTER'!$C$26:$C$225,E242,'06_CONTROL_PACK_REGISTER'!$D$26:$D$225,G242)&gt;0,"VALID CONTROL/CLAIM","BLOCK — control/claim not registered for object + pack")))</f>
        <v/>
      </c>
      <c r="M242" s="131" t="n"/>
      <c r="N242" s="136">
        <f>IF(B242="","",IF(LEFT(J242,7)&lt;&gt;"Current","BLOCK — evidence currency",IF(K242&lt;&gt;"VALID OBJECT/PACK","BLOCK — object/pack mapping",IF(L242&lt;&gt;"VALID CONTROL/CLAIM","BLOCK — control/claim mapping",IF(M242="Confirmed supports requirement","REVIEWED SUPPORT",IF(M242="Rejected","REJECTED SUPPORT",IF(M242="Needs clarification","UNRESOLVED SUPPORT","UNREVIEWED SUPPORT")))))))</f>
        <v/>
      </c>
      <c r="O242" s="131" t="n"/>
      <c r="P242" s="131" t="n"/>
      <c r="Q242" s="131" t="n"/>
      <c r="R242" s="131" t="n"/>
      <c r="S242" s="136">
        <f>IF(OR(C242="",E242="",G242=""),"",C242&amp;"|"&amp;E242&amp;"|"&amp;G242)</f>
        <v/>
      </c>
    </row>
    <row r="243">
      <c r="A243" s="54" t="inlineStr">
        <is>
          <t>EVL-00239</t>
        </is>
      </c>
      <c r="B243" s="131" t="n"/>
      <c r="C243" s="131" t="n"/>
      <c r="D243" s="54">
        <f>IF(C243="","",IFERROR(VLOOKUP(C243,'04_SCOPE_CLASSIFICATION'!$A$5:$B$35,2,FALSE),"UNKNOWN OBJECT"))</f>
        <v/>
      </c>
      <c r="E243" s="131" t="n"/>
      <c r="F243" s="54">
        <f>IF(E243="","",IFERROR(VLOOKUP(E243,'01_MANIFEST_LIBRARY'!$A$17:$B$35,2,FALSE),"UNKNOWN PACK"))</f>
        <v/>
      </c>
      <c r="G243" s="131" t="n"/>
      <c r="H243" s="131" t="n"/>
      <c r="I243" s="131" t="n"/>
      <c r="J243" s="136">
        <f>IF(B243="","",IF('02_SYSTEM_PROFILE'!B44="Operations-Connected",IF(COUNTIFS('07_EVIDENCE_VAULT'!$A:$A,B243,'07_EVIDENCE_VAULT'!$K:$K,"Current",'07_EVIDENCE_VAULT'!$T:$T,"Imported*",'07_EVIDENCE_VAULT'!$U:$U,"Reconciled")-COUNTIFS('07_EVIDENCE_VAULT'!$A:$A,B243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unreconciled"),IF(COUNTIFS('07_EVIDENCE_VAULT'!$A:$A,B243,'07_EVIDENCE_VAULT'!$K:$K,"Current")-COUNTIFS('07_EVIDENCE_VAULT'!$A:$A,B243,'07_EVIDENCE_VAULT'!$K:$K,"Current",'07_EVIDENCE_VAULT'!$I:$I,"&lt;"&amp;TODAY(),'07_EVIDENCE_VAULT'!$I:$I,"&lt;&gt;")&gt;0,"Current evidence","Missing / stale / unknown")))</f>
        <v/>
      </c>
      <c r="K243" s="136">
        <f>IF(B243="","",IF(D243="UNKNOWN OBJECT","BLOCK — unknown object",IF(D243="","BLOCK — object not configured",IF(F243="UNKNOWN PACK","BLOCK — unknown pack",IF(IFERROR(VLOOKUP(E243,'01_MANIFEST_LIBRARY'!$A$17:$D$35,4,FALSE),"")&lt;&gt;"Active","BLOCK — pack not active","VALID OBJECT/PACK")))))</f>
        <v/>
      </c>
      <c r="L243" s="136">
        <f>IF(B243="","",IF(G243="","BLOCK — Control / Claim ID required",IF(COUNTIFS('06_CONTROL_PACK_REGISTER'!$B$26:$B$225,C243,'06_CONTROL_PACK_REGISTER'!$C$26:$C$225,E243,'06_CONTROL_PACK_REGISTER'!$D$26:$D$225,G243)&gt;0,"VALID CONTROL/CLAIM","BLOCK — control/claim not registered for object + pack")))</f>
        <v/>
      </c>
      <c r="M243" s="131" t="n"/>
      <c r="N243" s="136">
        <f>IF(B243="","",IF(LEFT(J243,7)&lt;&gt;"Current","BLOCK — evidence currency",IF(K243&lt;&gt;"VALID OBJECT/PACK","BLOCK — object/pack mapping",IF(L243&lt;&gt;"VALID CONTROL/CLAIM","BLOCK — control/claim mapping",IF(M243="Confirmed supports requirement","REVIEWED SUPPORT",IF(M243="Rejected","REJECTED SUPPORT",IF(M243="Needs clarification","UNRESOLVED SUPPORT","UNREVIEWED SUPPORT")))))))</f>
        <v/>
      </c>
      <c r="O243" s="131" t="n"/>
      <c r="P243" s="131" t="n"/>
      <c r="Q243" s="131" t="n"/>
      <c r="R243" s="131" t="n"/>
      <c r="S243" s="136">
        <f>IF(OR(C243="",E243="",G243=""),"",C243&amp;"|"&amp;E243&amp;"|"&amp;G243)</f>
        <v/>
      </c>
    </row>
    <row r="244">
      <c r="A244" s="54" t="inlineStr">
        <is>
          <t>EVL-00240</t>
        </is>
      </c>
      <c r="B244" s="131" t="n"/>
      <c r="C244" s="131" t="n"/>
      <c r="D244" s="54">
        <f>IF(C244="","",IFERROR(VLOOKUP(C244,'04_SCOPE_CLASSIFICATION'!$A$5:$B$35,2,FALSE),"UNKNOWN OBJECT"))</f>
        <v/>
      </c>
      <c r="E244" s="131" t="n"/>
      <c r="F244" s="54">
        <f>IF(E244="","",IFERROR(VLOOKUP(E244,'01_MANIFEST_LIBRARY'!$A$17:$B$35,2,FALSE),"UNKNOWN PACK"))</f>
        <v/>
      </c>
      <c r="G244" s="131" t="n"/>
      <c r="H244" s="131" t="n"/>
      <c r="I244" s="131" t="n"/>
      <c r="J244" s="136">
        <f>IF(B244="","",IF('02_SYSTEM_PROFILE'!B44="Operations-Connected",IF(COUNTIFS('07_EVIDENCE_VAULT'!$A:$A,B244,'07_EVIDENCE_VAULT'!$K:$K,"Current",'07_EVIDENCE_VAULT'!$T:$T,"Imported*",'07_EVIDENCE_VAULT'!$U:$U,"Reconciled")-COUNTIFS('07_EVIDENCE_VAULT'!$A:$A,B244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unreconciled"),IF(COUNTIFS('07_EVIDENCE_VAULT'!$A:$A,B244,'07_EVIDENCE_VAULT'!$K:$K,"Current")-COUNTIFS('07_EVIDENCE_VAULT'!$A:$A,B244,'07_EVIDENCE_VAULT'!$K:$K,"Current",'07_EVIDENCE_VAULT'!$I:$I,"&lt;"&amp;TODAY(),'07_EVIDENCE_VAULT'!$I:$I,"&lt;&gt;")&gt;0,"Current evidence","Missing / stale / unknown")))</f>
        <v/>
      </c>
      <c r="K244" s="136">
        <f>IF(B244="","",IF(D244="UNKNOWN OBJECT","BLOCK — unknown object",IF(D244="","BLOCK — object not configured",IF(F244="UNKNOWN PACK","BLOCK — unknown pack",IF(IFERROR(VLOOKUP(E244,'01_MANIFEST_LIBRARY'!$A$17:$D$35,4,FALSE),"")&lt;&gt;"Active","BLOCK — pack not active","VALID OBJECT/PACK")))))</f>
        <v/>
      </c>
      <c r="L244" s="136">
        <f>IF(B244="","",IF(G244="","BLOCK — Control / Claim ID required",IF(COUNTIFS('06_CONTROL_PACK_REGISTER'!$B$26:$B$225,C244,'06_CONTROL_PACK_REGISTER'!$C$26:$C$225,E244,'06_CONTROL_PACK_REGISTER'!$D$26:$D$225,G244)&gt;0,"VALID CONTROL/CLAIM","BLOCK — control/claim not registered for object + pack")))</f>
        <v/>
      </c>
      <c r="M244" s="131" t="n"/>
      <c r="N244" s="136">
        <f>IF(B244="","",IF(LEFT(J244,7)&lt;&gt;"Current","BLOCK — evidence currency",IF(K244&lt;&gt;"VALID OBJECT/PACK","BLOCK — object/pack mapping",IF(L244&lt;&gt;"VALID CONTROL/CLAIM","BLOCK — control/claim mapping",IF(M244="Confirmed supports requirement","REVIEWED SUPPORT",IF(M244="Rejected","REJECTED SUPPORT",IF(M244="Needs clarification","UNRESOLVED SUPPORT","UNREVIEWED SUPPORT")))))))</f>
        <v/>
      </c>
      <c r="O244" s="131" t="n"/>
      <c r="P244" s="131" t="n"/>
      <c r="Q244" s="131" t="n"/>
      <c r="R244" s="131" t="n"/>
      <c r="S244" s="136">
        <f>IF(OR(C244="",E244="",G244=""),"",C244&amp;"|"&amp;E244&amp;"|"&amp;G244)</f>
        <v/>
      </c>
    </row>
    <row r="245">
      <c r="A245" s="54" t="inlineStr">
        <is>
          <t>EVL-00241</t>
        </is>
      </c>
      <c r="B245" s="131" t="n"/>
      <c r="C245" s="131" t="n"/>
      <c r="D245" s="54">
        <f>IF(C245="","",IFERROR(VLOOKUP(C245,'04_SCOPE_CLASSIFICATION'!$A$5:$B$35,2,FALSE),"UNKNOWN OBJECT"))</f>
        <v/>
      </c>
      <c r="E245" s="131" t="n"/>
      <c r="F245" s="54">
        <f>IF(E245="","",IFERROR(VLOOKUP(E245,'01_MANIFEST_LIBRARY'!$A$17:$B$35,2,FALSE),"UNKNOWN PACK"))</f>
        <v/>
      </c>
      <c r="G245" s="131" t="n"/>
      <c r="H245" s="131" t="n"/>
      <c r="I245" s="131" t="n"/>
      <c r="J245" s="136">
        <f>IF(B245="","",IF('02_SYSTEM_PROFILE'!B44="Operations-Connected",IF(COUNTIFS('07_EVIDENCE_VAULT'!$A:$A,B245,'07_EVIDENCE_VAULT'!$K:$K,"Current",'07_EVIDENCE_VAULT'!$T:$T,"Imported*",'07_EVIDENCE_VAULT'!$U:$U,"Reconciled")-COUNTIFS('07_EVIDENCE_VAULT'!$A:$A,B245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unreconciled"),IF(COUNTIFS('07_EVIDENCE_VAULT'!$A:$A,B245,'07_EVIDENCE_VAULT'!$K:$K,"Current")-COUNTIFS('07_EVIDENCE_VAULT'!$A:$A,B245,'07_EVIDENCE_VAULT'!$K:$K,"Current",'07_EVIDENCE_VAULT'!$I:$I,"&lt;"&amp;TODAY(),'07_EVIDENCE_VAULT'!$I:$I,"&lt;&gt;")&gt;0,"Current evidence","Missing / stale / unknown")))</f>
        <v/>
      </c>
      <c r="K245" s="136">
        <f>IF(B245="","",IF(D245="UNKNOWN OBJECT","BLOCK — unknown object",IF(D245="","BLOCK — object not configured",IF(F245="UNKNOWN PACK","BLOCK — unknown pack",IF(IFERROR(VLOOKUP(E245,'01_MANIFEST_LIBRARY'!$A$17:$D$35,4,FALSE),"")&lt;&gt;"Active","BLOCK — pack not active","VALID OBJECT/PACK")))))</f>
        <v/>
      </c>
      <c r="L245" s="136">
        <f>IF(B245="","",IF(G245="","BLOCK — Control / Claim ID required",IF(COUNTIFS('06_CONTROL_PACK_REGISTER'!$B$26:$B$225,C245,'06_CONTROL_PACK_REGISTER'!$C$26:$C$225,E245,'06_CONTROL_PACK_REGISTER'!$D$26:$D$225,G245)&gt;0,"VALID CONTROL/CLAIM","BLOCK — control/claim not registered for object + pack")))</f>
        <v/>
      </c>
      <c r="M245" s="131" t="n"/>
      <c r="N245" s="136">
        <f>IF(B245="","",IF(LEFT(J245,7)&lt;&gt;"Current","BLOCK — evidence currency",IF(K245&lt;&gt;"VALID OBJECT/PACK","BLOCK — object/pack mapping",IF(L245&lt;&gt;"VALID CONTROL/CLAIM","BLOCK — control/claim mapping",IF(M245="Confirmed supports requirement","REVIEWED SUPPORT",IF(M245="Rejected","REJECTED SUPPORT",IF(M245="Needs clarification","UNRESOLVED SUPPORT","UNREVIEWED SUPPORT")))))))</f>
        <v/>
      </c>
      <c r="O245" s="131" t="n"/>
      <c r="P245" s="131" t="n"/>
      <c r="Q245" s="131" t="n"/>
      <c r="R245" s="131" t="n"/>
      <c r="S245" s="136">
        <f>IF(OR(C245="",E245="",G245=""),"",C245&amp;"|"&amp;E245&amp;"|"&amp;G245)</f>
        <v/>
      </c>
    </row>
    <row r="246">
      <c r="A246" s="54" t="inlineStr">
        <is>
          <t>EVL-00242</t>
        </is>
      </c>
      <c r="B246" s="131" t="n"/>
      <c r="C246" s="131" t="n"/>
      <c r="D246" s="54">
        <f>IF(C246="","",IFERROR(VLOOKUP(C246,'04_SCOPE_CLASSIFICATION'!$A$5:$B$35,2,FALSE),"UNKNOWN OBJECT"))</f>
        <v/>
      </c>
      <c r="E246" s="131" t="n"/>
      <c r="F246" s="54">
        <f>IF(E246="","",IFERROR(VLOOKUP(E246,'01_MANIFEST_LIBRARY'!$A$17:$B$35,2,FALSE),"UNKNOWN PACK"))</f>
        <v/>
      </c>
      <c r="G246" s="131" t="n"/>
      <c r="H246" s="131" t="n"/>
      <c r="I246" s="131" t="n"/>
      <c r="J246" s="136">
        <f>IF(B246="","",IF('02_SYSTEM_PROFILE'!B44="Operations-Connected",IF(COUNTIFS('07_EVIDENCE_VAULT'!$A:$A,B246,'07_EVIDENCE_VAULT'!$K:$K,"Current",'07_EVIDENCE_VAULT'!$T:$T,"Imported*",'07_EVIDENCE_VAULT'!$U:$U,"Reconciled")-COUNTIFS('07_EVIDENCE_VAULT'!$A:$A,B246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unreconciled"),IF(COUNTIFS('07_EVIDENCE_VAULT'!$A:$A,B246,'07_EVIDENCE_VAULT'!$K:$K,"Current")-COUNTIFS('07_EVIDENCE_VAULT'!$A:$A,B246,'07_EVIDENCE_VAULT'!$K:$K,"Current",'07_EVIDENCE_VAULT'!$I:$I,"&lt;"&amp;TODAY(),'07_EVIDENCE_VAULT'!$I:$I,"&lt;&gt;")&gt;0,"Current evidence","Missing / stale / unknown")))</f>
        <v/>
      </c>
      <c r="K246" s="136">
        <f>IF(B246="","",IF(D246="UNKNOWN OBJECT","BLOCK — unknown object",IF(D246="","BLOCK — object not configured",IF(F246="UNKNOWN PACK","BLOCK — unknown pack",IF(IFERROR(VLOOKUP(E246,'01_MANIFEST_LIBRARY'!$A$17:$D$35,4,FALSE),"")&lt;&gt;"Active","BLOCK — pack not active","VALID OBJECT/PACK")))))</f>
        <v/>
      </c>
      <c r="L246" s="136">
        <f>IF(B246="","",IF(G246="","BLOCK — Control / Claim ID required",IF(COUNTIFS('06_CONTROL_PACK_REGISTER'!$B$26:$B$225,C246,'06_CONTROL_PACK_REGISTER'!$C$26:$C$225,E246,'06_CONTROL_PACK_REGISTER'!$D$26:$D$225,G246)&gt;0,"VALID CONTROL/CLAIM","BLOCK — control/claim not registered for object + pack")))</f>
        <v/>
      </c>
      <c r="M246" s="131" t="n"/>
      <c r="N246" s="136">
        <f>IF(B246="","",IF(LEFT(J246,7)&lt;&gt;"Current","BLOCK — evidence currency",IF(K246&lt;&gt;"VALID OBJECT/PACK","BLOCK — object/pack mapping",IF(L246&lt;&gt;"VALID CONTROL/CLAIM","BLOCK — control/claim mapping",IF(M246="Confirmed supports requirement","REVIEWED SUPPORT",IF(M246="Rejected","REJECTED SUPPORT",IF(M246="Needs clarification","UNRESOLVED SUPPORT","UNREVIEWED SUPPORT")))))))</f>
        <v/>
      </c>
      <c r="O246" s="131" t="n"/>
      <c r="P246" s="131" t="n"/>
      <c r="Q246" s="131" t="n"/>
      <c r="R246" s="131" t="n"/>
      <c r="S246" s="136">
        <f>IF(OR(C246="",E246="",G246=""),"",C246&amp;"|"&amp;E246&amp;"|"&amp;G246)</f>
        <v/>
      </c>
    </row>
    <row r="247">
      <c r="A247" s="54" t="inlineStr">
        <is>
          <t>EVL-00243</t>
        </is>
      </c>
      <c r="B247" s="131" t="n"/>
      <c r="C247" s="131" t="n"/>
      <c r="D247" s="54">
        <f>IF(C247="","",IFERROR(VLOOKUP(C247,'04_SCOPE_CLASSIFICATION'!$A$5:$B$35,2,FALSE),"UNKNOWN OBJECT"))</f>
        <v/>
      </c>
      <c r="E247" s="131" t="n"/>
      <c r="F247" s="54">
        <f>IF(E247="","",IFERROR(VLOOKUP(E247,'01_MANIFEST_LIBRARY'!$A$17:$B$35,2,FALSE),"UNKNOWN PACK"))</f>
        <v/>
      </c>
      <c r="G247" s="131" t="n"/>
      <c r="H247" s="131" t="n"/>
      <c r="I247" s="131" t="n"/>
      <c r="J247" s="136">
        <f>IF(B247="","",IF('02_SYSTEM_PROFILE'!B44="Operations-Connected",IF(COUNTIFS('07_EVIDENCE_VAULT'!$A:$A,B247,'07_EVIDENCE_VAULT'!$K:$K,"Current",'07_EVIDENCE_VAULT'!$T:$T,"Imported*",'07_EVIDENCE_VAULT'!$U:$U,"Reconciled")-COUNTIFS('07_EVIDENCE_VAULT'!$A:$A,B247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unreconciled"),IF(COUNTIFS('07_EVIDENCE_VAULT'!$A:$A,B247,'07_EVIDENCE_VAULT'!$K:$K,"Current")-COUNTIFS('07_EVIDENCE_VAULT'!$A:$A,B247,'07_EVIDENCE_VAULT'!$K:$K,"Current",'07_EVIDENCE_VAULT'!$I:$I,"&lt;"&amp;TODAY(),'07_EVIDENCE_VAULT'!$I:$I,"&lt;&gt;")&gt;0,"Current evidence","Missing / stale / unknown")))</f>
        <v/>
      </c>
      <c r="K247" s="136">
        <f>IF(B247="","",IF(D247="UNKNOWN OBJECT","BLOCK — unknown object",IF(D247="","BLOCK — object not configured",IF(F247="UNKNOWN PACK","BLOCK — unknown pack",IF(IFERROR(VLOOKUP(E247,'01_MANIFEST_LIBRARY'!$A$17:$D$35,4,FALSE),"")&lt;&gt;"Active","BLOCK — pack not active","VALID OBJECT/PACK")))))</f>
        <v/>
      </c>
      <c r="L247" s="136">
        <f>IF(B247="","",IF(G247="","BLOCK — Control / Claim ID required",IF(COUNTIFS('06_CONTROL_PACK_REGISTER'!$B$26:$B$225,C247,'06_CONTROL_PACK_REGISTER'!$C$26:$C$225,E247,'06_CONTROL_PACK_REGISTER'!$D$26:$D$225,G247)&gt;0,"VALID CONTROL/CLAIM","BLOCK — control/claim not registered for object + pack")))</f>
        <v/>
      </c>
      <c r="M247" s="131" t="n"/>
      <c r="N247" s="136">
        <f>IF(B247="","",IF(LEFT(J247,7)&lt;&gt;"Current","BLOCK — evidence currency",IF(K247&lt;&gt;"VALID OBJECT/PACK","BLOCK — object/pack mapping",IF(L247&lt;&gt;"VALID CONTROL/CLAIM","BLOCK — control/claim mapping",IF(M247="Confirmed supports requirement","REVIEWED SUPPORT",IF(M247="Rejected","REJECTED SUPPORT",IF(M247="Needs clarification","UNRESOLVED SUPPORT","UNREVIEWED SUPPORT")))))))</f>
        <v/>
      </c>
      <c r="O247" s="131" t="n"/>
      <c r="P247" s="131" t="n"/>
      <c r="Q247" s="131" t="n"/>
      <c r="R247" s="131" t="n"/>
      <c r="S247" s="136">
        <f>IF(OR(C247="",E247="",G247=""),"",C247&amp;"|"&amp;E247&amp;"|"&amp;G247)</f>
        <v/>
      </c>
    </row>
    <row r="248">
      <c r="A248" s="54" t="inlineStr">
        <is>
          <t>EVL-00244</t>
        </is>
      </c>
      <c r="B248" s="131" t="n"/>
      <c r="C248" s="131" t="n"/>
      <c r="D248" s="54">
        <f>IF(C248="","",IFERROR(VLOOKUP(C248,'04_SCOPE_CLASSIFICATION'!$A$5:$B$35,2,FALSE),"UNKNOWN OBJECT"))</f>
        <v/>
      </c>
      <c r="E248" s="131" t="n"/>
      <c r="F248" s="54">
        <f>IF(E248="","",IFERROR(VLOOKUP(E248,'01_MANIFEST_LIBRARY'!$A$17:$B$35,2,FALSE),"UNKNOWN PACK"))</f>
        <v/>
      </c>
      <c r="G248" s="131" t="n"/>
      <c r="H248" s="131" t="n"/>
      <c r="I248" s="131" t="n"/>
      <c r="J248" s="136">
        <f>IF(B248="","",IF('02_SYSTEM_PROFILE'!B44="Operations-Connected",IF(COUNTIFS('07_EVIDENCE_VAULT'!$A:$A,B248,'07_EVIDENCE_VAULT'!$K:$K,"Current",'07_EVIDENCE_VAULT'!$T:$T,"Imported*",'07_EVIDENCE_VAULT'!$U:$U,"Reconciled")-COUNTIFS('07_EVIDENCE_VAULT'!$A:$A,B248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unreconciled"),IF(COUNTIFS('07_EVIDENCE_VAULT'!$A:$A,B248,'07_EVIDENCE_VAULT'!$K:$K,"Current")-COUNTIFS('07_EVIDENCE_VAULT'!$A:$A,B248,'07_EVIDENCE_VAULT'!$K:$K,"Current",'07_EVIDENCE_VAULT'!$I:$I,"&lt;"&amp;TODAY(),'07_EVIDENCE_VAULT'!$I:$I,"&lt;&gt;")&gt;0,"Current evidence","Missing / stale / unknown")))</f>
        <v/>
      </c>
      <c r="K248" s="136">
        <f>IF(B248="","",IF(D248="UNKNOWN OBJECT","BLOCK — unknown object",IF(D248="","BLOCK — object not configured",IF(F248="UNKNOWN PACK","BLOCK — unknown pack",IF(IFERROR(VLOOKUP(E248,'01_MANIFEST_LIBRARY'!$A$17:$D$35,4,FALSE),"")&lt;&gt;"Active","BLOCK — pack not active","VALID OBJECT/PACK")))))</f>
        <v/>
      </c>
      <c r="L248" s="136">
        <f>IF(B248="","",IF(G248="","BLOCK — Control / Claim ID required",IF(COUNTIFS('06_CONTROL_PACK_REGISTER'!$B$26:$B$225,C248,'06_CONTROL_PACK_REGISTER'!$C$26:$C$225,E248,'06_CONTROL_PACK_REGISTER'!$D$26:$D$225,G248)&gt;0,"VALID CONTROL/CLAIM","BLOCK — control/claim not registered for object + pack")))</f>
        <v/>
      </c>
      <c r="M248" s="131" t="n"/>
      <c r="N248" s="136">
        <f>IF(B248="","",IF(LEFT(J248,7)&lt;&gt;"Current","BLOCK — evidence currency",IF(K248&lt;&gt;"VALID OBJECT/PACK","BLOCK — object/pack mapping",IF(L248&lt;&gt;"VALID CONTROL/CLAIM","BLOCK — control/claim mapping",IF(M248="Confirmed supports requirement","REVIEWED SUPPORT",IF(M248="Rejected","REJECTED SUPPORT",IF(M248="Needs clarification","UNRESOLVED SUPPORT","UNREVIEWED SUPPORT")))))))</f>
        <v/>
      </c>
      <c r="O248" s="131" t="n"/>
      <c r="P248" s="131" t="n"/>
      <c r="Q248" s="131" t="n"/>
      <c r="R248" s="131" t="n"/>
      <c r="S248" s="136">
        <f>IF(OR(C248="",E248="",G248=""),"",C248&amp;"|"&amp;E248&amp;"|"&amp;G248)</f>
        <v/>
      </c>
    </row>
    <row r="249">
      <c r="A249" s="54" t="inlineStr">
        <is>
          <t>EVL-00245</t>
        </is>
      </c>
      <c r="B249" s="131" t="n"/>
      <c r="C249" s="131" t="n"/>
      <c r="D249" s="54">
        <f>IF(C249="","",IFERROR(VLOOKUP(C249,'04_SCOPE_CLASSIFICATION'!$A$5:$B$35,2,FALSE),"UNKNOWN OBJECT"))</f>
        <v/>
      </c>
      <c r="E249" s="131" t="n"/>
      <c r="F249" s="54">
        <f>IF(E249="","",IFERROR(VLOOKUP(E249,'01_MANIFEST_LIBRARY'!$A$17:$B$35,2,FALSE),"UNKNOWN PACK"))</f>
        <v/>
      </c>
      <c r="G249" s="131" t="n"/>
      <c r="H249" s="131" t="n"/>
      <c r="I249" s="131" t="n"/>
      <c r="J249" s="136">
        <f>IF(B249="","",IF('02_SYSTEM_PROFILE'!B44="Operations-Connected",IF(COUNTIFS('07_EVIDENCE_VAULT'!$A:$A,B249,'07_EVIDENCE_VAULT'!$K:$K,"Current",'07_EVIDENCE_VAULT'!$T:$T,"Imported*",'07_EVIDENCE_VAULT'!$U:$U,"Reconciled")-COUNTIFS('07_EVIDENCE_VAULT'!$A:$A,B249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unreconciled"),IF(COUNTIFS('07_EVIDENCE_VAULT'!$A:$A,B249,'07_EVIDENCE_VAULT'!$K:$K,"Current")-COUNTIFS('07_EVIDENCE_VAULT'!$A:$A,B249,'07_EVIDENCE_VAULT'!$K:$K,"Current",'07_EVIDENCE_VAULT'!$I:$I,"&lt;"&amp;TODAY(),'07_EVIDENCE_VAULT'!$I:$I,"&lt;&gt;")&gt;0,"Current evidence","Missing / stale / unknown")))</f>
        <v/>
      </c>
      <c r="K249" s="136">
        <f>IF(B249="","",IF(D249="UNKNOWN OBJECT","BLOCK — unknown object",IF(D249="","BLOCK — object not configured",IF(F249="UNKNOWN PACK","BLOCK — unknown pack",IF(IFERROR(VLOOKUP(E249,'01_MANIFEST_LIBRARY'!$A$17:$D$35,4,FALSE),"")&lt;&gt;"Active","BLOCK — pack not active","VALID OBJECT/PACK")))))</f>
        <v/>
      </c>
      <c r="L249" s="136">
        <f>IF(B249="","",IF(G249="","BLOCK — Control / Claim ID required",IF(COUNTIFS('06_CONTROL_PACK_REGISTER'!$B$26:$B$225,C249,'06_CONTROL_PACK_REGISTER'!$C$26:$C$225,E249,'06_CONTROL_PACK_REGISTER'!$D$26:$D$225,G249)&gt;0,"VALID CONTROL/CLAIM","BLOCK — control/claim not registered for object + pack")))</f>
        <v/>
      </c>
      <c r="M249" s="131" t="n"/>
      <c r="N249" s="136">
        <f>IF(B249="","",IF(LEFT(J249,7)&lt;&gt;"Current","BLOCK — evidence currency",IF(K249&lt;&gt;"VALID OBJECT/PACK","BLOCK — object/pack mapping",IF(L249&lt;&gt;"VALID CONTROL/CLAIM","BLOCK — control/claim mapping",IF(M249="Confirmed supports requirement","REVIEWED SUPPORT",IF(M249="Rejected","REJECTED SUPPORT",IF(M249="Needs clarification","UNRESOLVED SUPPORT","UNREVIEWED SUPPORT")))))))</f>
        <v/>
      </c>
      <c r="O249" s="131" t="n"/>
      <c r="P249" s="131" t="n"/>
      <c r="Q249" s="131" t="n"/>
      <c r="R249" s="131" t="n"/>
      <c r="S249" s="136">
        <f>IF(OR(C249="",E249="",G249=""),"",C249&amp;"|"&amp;E249&amp;"|"&amp;G249)</f>
        <v/>
      </c>
    </row>
    <row r="250">
      <c r="A250" s="54" t="inlineStr">
        <is>
          <t>EVL-00246</t>
        </is>
      </c>
      <c r="B250" s="131" t="n"/>
      <c r="C250" s="131" t="n"/>
      <c r="D250" s="54">
        <f>IF(C250="","",IFERROR(VLOOKUP(C250,'04_SCOPE_CLASSIFICATION'!$A$5:$B$35,2,FALSE),"UNKNOWN OBJECT"))</f>
        <v/>
      </c>
      <c r="E250" s="131" t="n"/>
      <c r="F250" s="54">
        <f>IF(E250="","",IFERROR(VLOOKUP(E250,'01_MANIFEST_LIBRARY'!$A$17:$B$35,2,FALSE),"UNKNOWN PACK"))</f>
        <v/>
      </c>
      <c r="G250" s="131" t="n"/>
      <c r="H250" s="131" t="n"/>
      <c r="I250" s="131" t="n"/>
      <c r="J250" s="136">
        <f>IF(B250="","",IF('02_SYSTEM_PROFILE'!B44="Operations-Connected",IF(COUNTIFS('07_EVIDENCE_VAULT'!$A:$A,B250,'07_EVIDENCE_VAULT'!$K:$K,"Current",'07_EVIDENCE_VAULT'!$T:$T,"Imported*",'07_EVIDENCE_VAULT'!$U:$U,"Reconciled")-COUNTIFS('07_EVIDENCE_VAULT'!$A:$A,B250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unreconciled"),IF(COUNTIFS('07_EVIDENCE_VAULT'!$A:$A,B250,'07_EVIDENCE_VAULT'!$K:$K,"Current")-COUNTIFS('07_EVIDENCE_VAULT'!$A:$A,B250,'07_EVIDENCE_VAULT'!$K:$K,"Current",'07_EVIDENCE_VAULT'!$I:$I,"&lt;"&amp;TODAY(),'07_EVIDENCE_VAULT'!$I:$I,"&lt;&gt;")&gt;0,"Current evidence","Missing / stale / unknown")))</f>
        <v/>
      </c>
      <c r="K250" s="136">
        <f>IF(B250="","",IF(D250="UNKNOWN OBJECT","BLOCK — unknown object",IF(D250="","BLOCK — object not configured",IF(F250="UNKNOWN PACK","BLOCK — unknown pack",IF(IFERROR(VLOOKUP(E250,'01_MANIFEST_LIBRARY'!$A$17:$D$35,4,FALSE),"")&lt;&gt;"Active","BLOCK — pack not active","VALID OBJECT/PACK")))))</f>
        <v/>
      </c>
      <c r="L250" s="136">
        <f>IF(B250="","",IF(G250="","BLOCK — Control / Claim ID required",IF(COUNTIFS('06_CONTROL_PACK_REGISTER'!$B$26:$B$225,C250,'06_CONTROL_PACK_REGISTER'!$C$26:$C$225,E250,'06_CONTROL_PACK_REGISTER'!$D$26:$D$225,G250)&gt;0,"VALID CONTROL/CLAIM","BLOCK — control/claim not registered for object + pack")))</f>
        <v/>
      </c>
      <c r="M250" s="131" t="n"/>
      <c r="N250" s="136">
        <f>IF(B250="","",IF(LEFT(J250,7)&lt;&gt;"Current","BLOCK — evidence currency",IF(K250&lt;&gt;"VALID OBJECT/PACK","BLOCK — object/pack mapping",IF(L250&lt;&gt;"VALID CONTROL/CLAIM","BLOCK — control/claim mapping",IF(M250="Confirmed supports requirement","REVIEWED SUPPORT",IF(M250="Rejected","REJECTED SUPPORT",IF(M250="Needs clarification","UNRESOLVED SUPPORT","UNREVIEWED SUPPORT")))))))</f>
        <v/>
      </c>
      <c r="O250" s="131" t="n"/>
      <c r="P250" s="131" t="n"/>
      <c r="Q250" s="131" t="n"/>
      <c r="R250" s="131" t="n"/>
      <c r="S250" s="136">
        <f>IF(OR(C250="",E250="",G250=""),"",C250&amp;"|"&amp;E250&amp;"|"&amp;G250)</f>
        <v/>
      </c>
    </row>
    <row r="251">
      <c r="A251" s="54" t="inlineStr">
        <is>
          <t>EVL-00247</t>
        </is>
      </c>
      <c r="B251" s="131" t="n"/>
      <c r="C251" s="131" t="n"/>
      <c r="D251" s="54">
        <f>IF(C251="","",IFERROR(VLOOKUP(C251,'04_SCOPE_CLASSIFICATION'!$A$5:$B$35,2,FALSE),"UNKNOWN OBJECT"))</f>
        <v/>
      </c>
      <c r="E251" s="131" t="n"/>
      <c r="F251" s="54">
        <f>IF(E251="","",IFERROR(VLOOKUP(E251,'01_MANIFEST_LIBRARY'!$A$17:$B$35,2,FALSE),"UNKNOWN PACK"))</f>
        <v/>
      </c>
      <c r="G251" s="131" t="n"/>
      <c r="H251" s="131" t="n"/>
      <c r="I251" s="131" t="n"/>
      <c r="J251" s="136">
        <f>IF(B251="","",IF('02_SYSTEM_PROFILE'!B44="Operations-Connected",IF(COUNTIFS('07_EVIDENCE_VAULT'!$A:$A,B251,'07_EVIDENCE_VAULT'!$K:$K,"Current",'07_EVIDENCE_VAULT'!$T:$T,"Imported*",'07_EVIDENCE_VAULT'!$U:$U,"Reconciled")-COUNTIFS('07_EVIDENCE_VAULT'!$A:$A,B251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unreconciled"),IF(COUNTIFS('07_EVIDENCE_VAULT'!$A:$A,B251,'07_EVIDENCE_VAULT'!$K:$K,"Current")-COUNTIFS('07_EVIDENCE_VAULT'!$A:$A,B251,'07_EVIDENCE_VAULT'!$K:$K,"Current",'07_EVIDENCE_VAULT'!$I:$I,"&lt;"&amp;TODAY(),'07_EVIDENCE_VAULT'!$I:$I,"&lt;&gt;")&gt;0,"Current evidence","Missing / stale / unknown")))</f>
        <v/>
      </c>
      <c r="K251" s="136">
        <f>IF(B251="","",IF(D251="UNKNOWN OBJECT","BLOCK — unknown object",IF(D251="","BLOCK — object not configured",IF(F251="UNKNOWN PACK","BLOCK — unknown pack",IF(IFERROR(VLOOKUP(E251,'01_MANIFEST_LIBRARY'!$A$17:$D$35,4,FALSE),"")&lt;&gt;"Active","BLOCK — pack not active","VALID OBJECT/PACK")))))</f>
        <v/>
      </c>
      <c r="L251" s="136">
        <f>IF(B251="","",IF(G251="","BLOCK — Control / Claim ID required",IF(COUNTIFS('06_CONTROL_PACK_REGISTER'!$B$26:$B$225,C251,'06_CONTROL_PACK_REGISTER'!$C$26:$C$225,E251,'06_CONTROL_PACK_REGISTER'!$D$26:$D$225,G251)&gt;0,"VALID CONTROL/CLAIM","BLOCK — control/claim not registered for object + pack")))</f>
        <v/>
      </c>
      <c r="M251" s="131" t="n"/>
      <c r="N251" s="136">
        <f>IF(B251="","",IF(LEFT(J251,7)&lt;&gt;"Current","BLOCK — evidence currency",IF(K251&lt;&gt;"VALID OBJECT/PACK","BLOCK — object/pack mapping",IF(L251&lt;&gt;"VALID CONTROL/CLAIM","BLOCK — control/claim mapping",IF(M251="Confirmed supports requirement","REVIEWED SUPPORT",IF(M251="Rejected","REJECTED SUPPORT",IF(M251="Needs clarification","UNRESOLVED SUPPORT","UNREVIEWED SUPPORT")))))))</f>
        <v/>
      </c>
      <c r="O251" s="131" t="n"/>
      <c r="P251" s="131" t="n"/>
      <c r="Q251" s="131" t="n"/>
      <c r="R251" s="131" t="n"/>
      <c r="S251" s="136">
        <f>IF(OR(C251="",E251="",G251=""),"",C251&amp;"|"&amp;E251&amp;"|"&amp;G251)</f>
        <v/>
      </c>
    </row>
    <row r="252">
      <c r="A252" s="54" t="inlineStr">
        <is>
          <t>EVL-00248</t>
        </is>
      </c>
      <c r="B252" s="131" t="n"/>
      <c r="C252" s="131" t="n"/>
      <c r="D252" s="54">
        <f>IF(C252="","",IFERROR(VLOOKUP(C252,'04_SCOPE_CLASSIFICATION'!$A$5:$B$35,2,FALSE),"UNKNOWN OBJECT"))</f>
        <v/>
      </c>
      <c r="E252" s="131" t="n"/>
      <c r="F252" s="54">
        <f>IF(E252="","",IFERROR(VLOOKUP(E252,'01_MANIFEST_LIBRARY'!$A$17:$B$35,2,FALSE),"UNKNOWN PACK"))</f>
        <v/>
      </c>
      <c r="G252" s="131" t="n"/>
      <c r="H252" s="131" t="n"/>
      <c r="I252" s="131" t="n"/>
      <c r="J252" s="136">
        <f>IF(B252="","",IF('02_SYSTEM_PROFILE'!B44="Operations-Connected",IF(COUNTIFS('07_EVIDENCE_VAULT'!$A:$A,B252,'07_EVIDENCE_VAULT'!$K:$K,"Current",'07_EVIDENCE_VAULT'!$T:$T,"Imported*",'07_EVIDENCE_VAULT'!$U:$U,"Reconciled")-COUNTIFS('07_EVIDENCE_VAULT'!$A:$A,B252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unreconciled"),IF(COUNTIFS('07_EVIDENCE_VAULT'!$A:$A,B252,'07_EVIDENCE_VAULT'!$K:$K,"Current")-COUNTIFS('07_EVIDENCE_VAULT'!$A:$A,B252,'07_EVIDENCE_VAULT'!$K:$K,"Current",'07_EVIDENCE_VAULT'!$I:$I,"&lt;"&amp;TODAY(),'07_EVIDENCE_VAULT'!$I:$I,"&lt;&gt;")&gt;0,"Current evidence","Missing / stale / unknown")))</f>
        <v/>
      </c>
      <c r="K252" s="136">
        <f>IF(B252="","",IF(D252="UNKNOWN OBJECT","BLOCK — unknown object",IF(D252="","BLOCK — object not configured",IF(F252="UNKNOWN PACK","BLOCK — unknown pack",IF(IFERROR(VLOOKUP(E252,'01_MANIFEST_LIBRARY'!$A$17:$D$35,4,FALSE),"")&lt;&gt;"Active","BLOCK — pack not active","VALID OBJECT/PACK")))))</f>
        <v/>
      </c>
      <c r="L252" s="136">
        <f>IF(B252="","",IF(G252="","BLOCK — Control / Claim ID required",IF(COUNTIFS('06_CONTROL_PACK_REGISTER'!$B$26:$B$225,C252,'06_CONTROL_PACK_REGISTER'!$C$26:$C$225,E252,'06_CONTROL_PACK_REGISTER'!$D$26:$D$225,G252)&gt;0,"VALID CONTROL/CLAIM","BLOCK — control/claim not registered for object + pack")))</f>
        <v/>
      </c>
      <c r="M252" s="131" t="n"/>
      <c r="N252" s="136">
        <f>IF(B252="","",IF(LEFT(J252,7)&lt;&gt;"Current","BLOCK — evidence currency",IF(K252&lt;&gt;"VALID OBJECT/PACK","BLOCK — object/pack mapping",IF(L252&lt;&gt;"VALID CONTROL/CLAIM","BLOCK — control/claim mapping",IF(M252="Confirmed supports requirement","REVIEWED SUPPORT",IF(M252="Rejected","REJECTED SUPPORT",IF(M252="Needs clarification","UNRESOLVED SUPPORT","UNREVIEWED SUPPORT")))))))</f>
        <v/>
      </c>
      <c r="O252" s="131" t="n"/>
      <c r="P252" s="131" t="n"/>
      <c r="Q252" s="131" t="n"/>
      <c r="R252" s="131" t="n"/>
      <c r="S252" s="136">
        <f>IF(OR(C252="",E252="",G252=""),"",C252&amp;"|"&amp;E252&amp;"|"&amp;G252)</f>
        <v/>
      </c>
    </row>
    <row r="253">
      <c r="A253" s="54" t="inlineStr">
        <is>
          <t>EVL-00249</t>
        </is>
      </c>
      <c r="B253" s="131" t="n"/>
      <c r="C253" s="131" t="n"/>
      <c r="D253" s="54">
        <f>IF(C253="","",IFERROR(VLOOKUP(C253,'04_SCOPE_CLASSIFICATION'!$A$5:$B$35,2,FALSE),"UNKNOWN OBJECT"))</f>
        <v/>
      </c>
      <c r="E253" s="131" t="n"/>
      <c r="F253" s="54">
        <f>IF(E253="","",IFERROR(VLOOKUP(E253,'01_MANIFEST_LIBRARY'!$A$17:$B$35,2,FALSE),"UNKNOWN PACK"))</f>
        <v/>
      </c>
      <c r="G253" s="131" t="n"/>
      <c r="H253" s="131" t="n"/>
      <c r="I253" s="131" t="n"/>
      <c r="J253" s="136">
        <f>IF(B253="","",IF('02_SYSTEM_PROFILE'!B44="Operations-Connected",IF(COUNTIFS('07_EVIDENCE_VAULT'!$A:$A,B253,'07_EVIDENCE_VAULT'!$K:$K,"Current",'07_EVIDENCE_VAULT'!$T:$T,"Imported*",'07_EVIDENCE_VAULT'!$U:$U,"Reconciled")-COUNTIFS('07_EVIDENCE_VAULT'!$A:$A,B253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unreconciled"),IF(COUNTIFS('07_EVIDENCE_VAULT'!$A:$A,B253,'07_EVIDENCE_VAULT'!$K:$K,"Current")-COUNTIFS('07_EVIDENCE_VAULT'!$A:$A,B253,'07_EVIDENCE_VAULT'!$K:$K,"Current",'07_EVIDENCE_VAULT'!$I:$I,"&lt;"&amp;TODAY(),'07_EVIDENCE_VAULT'!$I:$I,"&lt;&gt;")&gt;0,"Current evidence","Missing / stale / unknown")))</f>
        <v/>
      </c>
      <c r="K253" s="136">
        <f>IF(B253="","",IF(D253="UNKNOWN OBJECT","BLOCK — unknown object",IF(D253="","BLOCK — object not configured",IF(F253="UNKNOWN PACK","BLOCK — unknown pack",IF(IFERROR(VLOOKUP(E253,'01_MANIFEST_LIBRARY'!$A$17:$D$35,4,FALSE),"")&lt;&gt;"Active","BLOCK — pack not active","VALID OBJECT/PACK")))))</f>
        <v/>
      </c>
      <c r="L253" s="136">
        <f>IF(B253="","",IF(G253="","BLOCK — Control / Claim ID required",IF(COUNTIFS('06_CONTROL_PACK_REGISTER'!$B$26:$B$225,C253,'06_CONTROL_PACK_REGISTER'!$C$26:$C$225,E253,'06_CONTROL_PACK_REGISTER'!$D$26:$D$225,G253)&gt;0,"VALID CONTROL/CLAIM","BLOCK — control/claim not registered for object + pack")))</f>
        <v/>
      </c>
      <c r="M253" s="131" t="n"/>
      <c r="N253" s="136">
        <f>IF(B253="","",IF(LEFT(J253,7)&lt;&gt;"Current","BLOCK — evidence currency",IF(K253&lt;&gt;"VALID OBJECT/PACK","BLOCK — object/pack mapping",IF(L253&lt;&gt;"VALID CONTROL/CLAIM","BLOCK — control/claim mapping",IF(M253="Confirmed supports requirement","REVIEWED SUPPORT",IF(M253="Rejected","REJECTED SUPPORT",IF(M253="Needs clarification","UNRESOLVED SUPPORT","UNREVIEWED SUPPORT")))))))</f>
        <v/>
      </c>
      <c r="O253" s="131" t="n"/>
      <c r="P253" s="131" t="n"/>
      <c r="Q253" s="131" t="n"/>
      <c r="R253" s="131" t="n"/>
      <c r="S253" s="136">
        <f>IF(OR(C253="",E253="",G253=""),"",C253&amp;"|"&amp;E253&amp;"|"&amp;G253)</f>
        <v/>
      </c>
    </row>
    <row r="254">
      <c r="A254" s="54" t="inlineStr">
        <is>
          <t>EVL-00250</t>
        </is>
      </c>
      <c r="B254" s="131" t="n"/>
      <c r="C254" s="131" t="n"/>
      <c r="D254" s="54">
        <f>IF(C254="","",IFERROR(VLOOKUP(C254,'04_SCOPE_CLASSIFICATION'!$A$5:$B$35,2,FALSE),"UNKNOWN OBJECT"))</f>
        <v/>
      </c>
      <c r="E254" s="131" t="n"/>
      <c r="F254" s="54">
        <f>IF(E254="","",IFERROR(VLOOKUP(E254,'01_MANIFEST_LIBRARY'!$A$17:$B$35,2,FALSE),"UNKNOWN PACK"))</f>
        <v/>
      </c>
      <c r="G254" s="131" t="n"/>
      <c r="H254" s="131" t="n"/>
      <c r="I254" s="131" t="n"/>
      <c r="J254" s="136">
        <f>IF(B254="","",IF('02_SYSTEM_PROFILE'!B44="Operations-Connected",IF(COUNTIFS('07_EVIDENCE_VAULT'!$A:$A,B254,'07_EVIDENCE_VAULT'!$K:$K,"Current",'07_EVIDENCE_VAULT'!$T:$T,"Imported*",'07_EVIDENCE_VAULT'!$U:$U,"Reconciled")-COUNTIFS('07_EVIDENCE_VAULT'!$A:$A,B254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unreconciled"),IF(COUNTIFS('07_EVIDENCE_VAULT'!$A:$A,B254,'07_EVIDENCE_VAULT'!$K:$K,"Current")-COUNTIFS('07_EVIDENCE_VAULT'!$A:$A,B254,'07_EVIDENCE_VAULT'!$K:$K,"Current",'07_EVIDENCE_VAULT'!$I:$I,"&lt;"&amp;TODAY(),'07_EVIDENCE_VAULT'!$I:$I,"&lt;&gt;")&gt;0,"Current evidence","Missing / stale / unknown")))</f>
        <v/>
      </c>
      <c r="K254" s="136">
        <f>IF(B254="","",IF(D254="UNKNOWN OBJECT","BLOCK — unknown object",IF(D254="","BLOCK — object not configured",IF(F254="UNKNOWN PACK","BLOCK — unknown pack",IF(IFERROR(VLOOKUP(E254,'01_MANIFEST_LIBRARY'!$A$17:$D$35,4,FALSE),"")&lt;&gt;"Active","BLOCK — pack not active","VALID OBJECT/PACK")))))</f>
        <v/>
      </c>
      <c r="L254" s="136">
        <f>IF(B254="","",IF(G254="","BLOCK — Control / Claim ID required",IF(COUNTIFS('06_CONTROL_PACK_REGISTER'!$B$26:$B$225,C254,'06_CONTROL_PACK_REGISTER'!$C$26:$C$225,E254,'06_CONTROL_PACK_REGISTER'!$D$26:$D$225,G254)&gt;0,"VALID CONTROL/CLAIM","BLOCK — control/claim not registered for object + pack")))</f>
        <v/>
      </c>
      <c r="M254" s="131" t="n"/>
      <c r="N254" s="136">
        <f>IF(B254="","",IF(LEFT(J254,7)&lt;&gt;"Current","BLOCK — evidence currency",IF(K254&lt;&gt;"VALID OBJECT/PACK","BLOCK — object/pack mapping",IF(L254&lt;&gt;"VALID CONTROL/CLAIM","BLOCK — control/claim mapping",IF(M254="Confirmed supports requirement","REVIEWED SUPPORT",IF(M254="Rejected","REJECTED SUPPORT",IF(M254="Needs clarification","UNRESOLVED SUPPORT","UNREVIEWED SUPPORT")))))))</f>
        <v/>
      </c>
      <c r="O254" s="131" t="n"/>
      <c r="P254" s="131" t="n"/>
      <c r="Q254" s="131" t="n"/>
      <c r="R254" s="131" t="n"/>
      <c r="S254" s="136">
        <f>IF(OR(C254="",E254="",G254=""),"",C254&amp;"|"&amp;E254&amp;"|"&amp;G254)</f>
        <v/>
      </c>
    </row>
    <row r="255">
      <c r="A255" s="54" t="inlineStr">
        <is>
          <t>EVL-00251</t>
        </is>
      </c>
      <c r="B255" s="131" t="n"/>
      <c r="C255" s="131" t="n"/>
      <c r="D255" s="54">
        <f>IF(C255="","",IFERROR(VLOOKUP(C255,'04_SCOPE_CLASSIFICATION'!$A$5:$B$35,2,FALSE),"UNKNOWN OBJECT"))</f>
        <v/>
      </c>
      <c r="E255" s="131" t="n"/>
      <c r="F255" s="54">
        <f>IF(E255="","",IFERROR(VLOOKUP(E255,'01_MANIFEST_LIBRARY'!$A$17:$B$35,2,FALSE),"UNKNOWN PACK"))</f>
        <v/>
      </c>
      <c r="G255" s="131" t="n"/>
      <c r="H255" s="131" t="n"/>
      <c r="I255" s="131" t="n"/>
      <c r="J255" s="136">
        <f>IF(B255="","",IF('02_SYSTEM_PROFILE'!B44="Operations-Connected",IF(COUNTIFS('07_EVIDENCE_VAULT'!$A:$A,B255,'07_EVIDENCE_VAULT'!$K:$K,"Current",'07_EVIDENCE_VAULT'!$T:$T,"Imported*",'07_EVIDENCE_VAULT'!$U:$U,"Reconciled")-COUNTIFS('07_EVIDENCE_VAULT'!$A:$A,B255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unreconciled"),IF(COUNTIFS('07_EVIDENCE_VAULT'!$A:$A,B255,'07_EVIDENCE_VAULT'!$K:$K,"Current")-COUNTIFS('07_EVIDENCE_VAULT'!$A:$A,B255,'07_EVIDENCE_VAULT'!$K:$K,"Current",'07_EVIDENCE_VAULT'!$I:$I,"&lt;"&amp;TODAY(),'07_EVIDENCE_VAULT'!$I:$I,"&lt;&gt;")&gt;0,"Current evidence","Missing / stale / unknown")))</f>
        <v/>
      </c>
      <c r="K255" s="136">
        <f>IF(B255="","",IF(D255="UNKNOWN OBJECT","BLOCK — unknown object",IF(D255="","BLOCK — object not configured",IF(F255="UNKNOWN PACK","BLOCK — unknown pack",IF(IFERROR(VLOOKUP(E255,'01_MANIFEST_LIBRARY'!$A$17:$D$35,4,FALSE),"")&lt;&gt;"Active","BLOCK — pack not active","VALID OBJECT/PACK")))))</f>
        <v/>
      </c>
      <c r="L255" s="136">
        <f>IF(B255="","",IF(G255="","BLOCK — Control / Claim ID required",IF(COUNTIFS('06_CONTROL_PACK_REGISTER'!$B$26:$B$225,C255,'06_CONTROL_PACK_REGISTER'!$C$26:$C$225,E255,'06_CONTROL_PACK_REGISTER'!$D$26:$D$225,G255)&gt;0,"VALID CONTROL/CLAIM","BLOCK — control/claim not registered for object + pack")))</f>
        <v/>
      </c>
      <c r="M255" s="131" t="n"/>
      <c r="N255" s="136">
        <f>IF(B255="","",IF(LEFT(J255,7)&lt;&gt;"Current","BLOCK — evidence currency",IF(K255&lt;&gt;"VALID OBJECT/PACK","BLOCK — object/pack mapping",IF(L255&lt;&gt;"VALID CONTROL/CLAIM","BLOCK — control/claim mapping",IF(M255="Confirmed supports requirement","REVIEWED SUPPORT",IF(M255="Rejected","REJECTED SUPPORT",IF(M255="Needs clarification","UNRESOLVED SUPPORT","UNREVIEWED SUPPORT")))))))</f>
        <v/>
      </c>
      <c r="O255" s="131" t="n"/>
      <c r="P255" s="131" t="n"/>
      <c r="Q255" s="131" t="n"/>
      <c r="R255" s="131" t="n"/>
      <c r="S255" s="136">
        <f>IF(OR(C255="",E255="",G255=""),"",C255&amp;"|"&amp;E255&amp;"|"&amp;G255)</f>
        <v/>
      </c>
    </row>
    <row r="256">
      <c r="A256" s="54" t="inlineStr">
        <is>
          <t>EVL-00252</t>
        </is>
      </c>
      <c r="B256" s="131" t="n"/>
      <c r="C256" s="131" t="n"/>
      <c r="D256" s="54">
        <f>IF(C256="","",IFERROR(VLOOKUP(C256,'04_SCOPE_CLASSIFICATION'!$A$5:$B$35,2,FALSE),"UNKNOWN OBJECT"))</f>
        <v/>
      </c>
      <c r="E256" s="131" t="n"/>
      <c r="F256" s="54">
        <f>IF(E256="","",IFERROR(VLOOKUP(E256,'01_MANIFEST_LIBRARY'!$A$17:$B$35,2,FALSE),"UNKNOWN PACK"))</f>
        <v/>
      </c>
      <c r="G256" s="131" t="n"/>
      <c r="H256" s="131" t="n"/>
      <c r="I256" s="131" t="n"/>
      <c r="J256" s="136">
        <f>IF(B256="","",IF('02_SYSTEM_PROFILE'!B44="Operations-Connected",IF(COUNTIFS('07_EVIDENCE_VAULT'!$A:$A,B256,'07_EVIDENCE_VAULT'!$K:$K,"Current",'07_EVIDENCE_VAULT'!$T:$T,"Imported*",'07_EVIDENCE_VAULT'!$U:$U,"Reconciled")-COUNTIFS('07_EVIDENCE_VAULT'!$A:$A,B256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unreconciled"),IF(COUNTIFS('07_EVIDENCE_VAULT'!$A:$A,B256,'07_EVIDENCE_VAULT'!$K:$K,"Current")-COUNTIFS('07_EVIDENCE_VAULT'!$A:$A,B256,'07_EVIDENCE_VAULT'!$K:$K,"Current",'07_EVIDENCE_VAULT'!$I:$I,"&lt;"&amp;TODAY(),'07_EVIDENCE_VAULT'!$I:$I,"&lt;&gt;")&gt;0,"Current evidence","Missing / stale / unknown")))</f>
        <v/>
      </c>
      <c r="K256" s="136">
        <f>IF(B256="","",IF(D256="UNKNOWN OBJECT","BLOCK — unknown object",IF(D256="","BLOCK — object not configured",IF(F256="UNKNOWN PACK","BLOCK — unknown pack",IF(IFERROR(VLOOKUP(E256,'01_MANIFEST_LIBRARY'!$A$17:$D$35,4,FALSE),"")&lt;&gt;"Active","BLOCK — pack not active","VALID OBJECT/PACK")))))</f>
        <v/>
      </c>
      <c r="L256" s="136">
        <f>IF(B256="","",IF(G256="","BLOCK — Control / Claim ID required",IF(COUNTIFS('06_CONTROL_PACK_REGISTER'!$B$26:$B$225,C256,'06_CONTROL_PACK_REGISTER'!$C$26:$C$225,E256,'06_CONTROL_PACK_REGISTER'!$D$26:$D$225,G256)&gt;0,"VALID CONTROL/CLAIM","BLOCK — control/claim not registered for object + pack")))</f>
        <v/>
      </c>
      <c r="M256" s="131" t="n"/>
      <c r="N256" s="136">
        <f>IF(B256="","",IF(LEFT(J256,7)&lt;&gt;"Current","BLOCK — evidence currency",IF(K256&lt;&gt;"VALID OBJECT/PACK","BLOCK — object/pack mapping",IF(L256&lt;&gt;"VALID CONTROL/CLAIM","BLOCK — control/claim mapping",IF(M256="Confirmed supports requirement","REVIEWED SUPPORT",IF(M256="Rejected","REJECTED SUPPORT",IF(M256="Needs clarification","UNRESOLVED SUPPORT","UNREVIEWED SUPPORT")))))))</f>
        <v/>
      </c>
      <c r="O256" s="131" t="n"/>
      <c r="P256" s="131" t="n"/>
      <c r="Q256" s="131" t="n"/>
      <c r="R256" s="131" t="n"/>
      <c r="S256" s="136">
        <f>IF(OR(C256="",E256="",G256=""),"",C256&amp;"|"&amp;E256&amp;"|"&amp;G256)</f>
        <v/>
      </c>
    </row>
    <row r="257">
      <c r="A257" s="54" t="inlineStr">
        <is>
          <t>EVL-00253</t>
        </is>
      </c>
      <c r="B257" s="131" t="n"/>
      <c r="C257" s="131" t="n"/>
      <c r="D257" s="54">
        <f>IF(C257="","",IFERROR(VLOOKUP(C257,'04_SCOPE_CLASSIFICATION'!$A$5:$B$35,2,FALSE),"UNKNOWN OBJECT"))</f>
        <v/>
      </c>
      <c r="E257" s="131" t="n"/>
      <c r="F257" s="54">
        <f>IF(E257="","",IFERROR(VLOOKUP(E257,'01_MANIFEST_LIBRARY'!$A$17:$B$35,2,FALSE),"UNKNOWN PACK"))</f>
        <v/>
      </c>
      <c r="G257" s="131" t="n"/>
      <c r="H257" s="131" t="n"/>
      <c r="I257" s="131" t="n"/>
      <c r="J257" s="136">
        <f>IF(B257="","",IF('02_SYSTEM_PROFILE'!B44="Operations-Connected",IF(COUNTIFS('07_EVIDENCE_VAULT'!$A:$A,B257,'07_EVIDENCE_VAULT'!$K:$K,"Current",'07_EVIDENCE_VAULT'!$T:$T,"Imported*",'07_EVIDENCE_VAULT'!$U:$U,"Reconciled")-COUNTIFS('07_EVIDENCE_VAULT'!$A:$A,B257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unreconciled"),IF(COUNTIFS('07_EVIDENCE_VAULT'!$A:$A,B257,'07_EVIDENCE_VAULT'!$K:$K,"Current")-COUNTIFS('07_EVIDENCE_VAULT'!$A:$A,B257,'07_EVIDENCE_VAULT'!$K:$K,"Current",'07_EVIDENCE_VAULT'!$I:$I,"&lt;"&amp;TODAY(),'07_EVIDENCE_VAULT'!$I:$I,"&lt;&gt;")&gt;0,"Current evidence","Missing / stale / unknown")))</f>
        <v/>
      </c>
      <c r="K257" s="136">
        <f>IF(B257="","",IF(D257="UNKNOWN OBJECT","BLOCK — unknown object",IF(D257="","BLOCK — object not configured",IF(F257="UNKNOWN PACK","BLOCK — unknown pack",IF(IFERROR(VLOOKUP(E257,'01_MANIFEST_LIBRARY'!$A$17:$D$35,4,FALSE),"")&lt;&gt;"Active","BLOCK — pack not active","VALID OBJECT/PACK")))))</f>
        <v/>
      </c>
      <c r="L257" s="136">
        <f>IF(B257="","",IF(G257="","BLOCK — Control / Claim ID required",IF(COUNTIFS('06_CONTROL_PACK_REGISTER'!$B$26:$B$225,C257,'06_CONTROL_PACK_REGISTER'!$C$26:$C$225,E257,'06_CONTROL_PACK_REGISTER'!$D$26:$D$225,G257)&gt;0,"VALID CONTROL/CLAIM","BLOCK — control/claim not registered for object + pack")))</f>
        <v/>
      </c>
      <c r="M257" s="131" t="n"/>
      <c r="N257" s="136">
        <f>IF(B257="","",IF(LEFT(J257,7)&lt;&gt;"Current","BLOCK — evidence currency",IF(K257&lt;&gt;"VALID OBJECT/PACK","BLOCK — object/pack mapping",IF(L257&lt;&gt;"VALID CONTROL/CLAIM","BLOCK — control/claim mapping",IF(M257="Confirmed supports requirement","REVIEWED SUPPORT",IF(M257="Rejected","REJECTED SUPPORT",IF(M257="Needs clarification","UNRESOLVED SUPPORT","UNREVIEWED SUPPORT")))))))</f>
        <v/>
      </c>
      <c r="O257" s="131" t="n"/>
      <c r="P257" s="131" t="n"/>
      <c r="Q257" s="131" t="n"/>
      <c r="R257" s="131" t="n"/>
      <c r="S257" s="136">
        <f>IF(OR(C257="",E257="",G257=""),"",C257&amp;"|"&amp;E257&amp;"|"&amp;G257)</f>
        <v/>
      </c>
    </row>
    <row r="258">
      <c r="A258" s="54" t="inlineStr">
        <is>
          <t>EVL-00254</t>
        </is>
      </c>
      <c r="B258" s="131" t="n"/>
      <c r="C258" s="131" t="n"/>
      <c r="D258" s="54">
        <f>IF(C258="","",IFERROR(VLOOKUP(C258,'04_SCOPE_CLASSIFICATION'!$A$5:$B$35,2,FALSE),"UNKNOWN OBJECT"))</f>
        <v/>
      </c>
      <c r="E258" s="131" t="n"/>
      <c r="F258" s="54">
        <f>IF(E258="","",IFERROR(VLOOKUP(E258,'01_MANIFEST_LIBRARY'!$A$17:$B$35,2,FALSE),"UNKNOWN PACK"))</f>
        <v/>
      </c>
      <c r="G258" s="131" t="n"/>
      <c r="H258" s="131" t="n"/>
      <c r="I258" s="131" t="n"/>
      <c r="J258" s="136">
        <f>IF(B258="","",IF('02_SYSTEM_PROFILE'!B44="Operations-Connected",IF(COUNTIFS('07_EVIDENCE_VAULT'!$A:$A,B258,'07_EVIDENCE_VAULT'!$K:$K,"Current",'07_EVIDENCE_VAULT'!$T:$T,"Imported*",'07_EVIDENCE_VAULT'!$U:$U,"Reconciled")-COUNTIFS('07_EVIDENCE_VAULT'!$A:$A,B258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unreconciled"),IF(COUNTIFS('07_EVIDENCE_VAULT'!$A:$A,B258,'07_EVIDENCE_VAULT'!$K:$K,"Current")-COUNTIFS('07_EVIDENCE_VAULT'!$A:$A,B258,'07_EVIDENCE_VAULT'!$K:$K,"Current",'07_EVIDENCE_VAULT'!$I:$I,"&lt;"&amp;TODAY(),'07_EVIDENCE_VAULT'!$I:$I,"&lt;&gt;")&gt;0,"Current evidence","Missing / stale / unknown")))</f>
        <v/>
      </c>
      <c r="K258" s="136">
        <f>IF(B258="","",IF(D258="UNKNOWN OBJECT","BLOCK — unknown object",IF(D258="","BLOCK — object not configured",IF(F258="UNKNOWN PACK","BLOCK — unknown pack",IF(IFERROR(VLOOKUP(E258,'01_MANIFEST_LIBRARY'!$A$17:$D$35,4,FALSE),"")&lt;&gt;"Active","BLOCK — pack not active","VALID OBJECT/PACK")))))</f>
        <v/>
      </c>
      <c r="L258" s="136">
        <f>IF(B258="","",IF(G258="","BLOCK — Control / Claim ID required",IF(COUNTIFS('06_CONTROL_PACK_REGISTER'!$B$26:$B$225,C258,'06_CONTROL_PACK_REGISTER'!$C$26:$C$225,E258,'06_CONTROL_PACK_REGISTER'!$D$26:$D$225,G258)&gt;0,"VALID CONTROL/CLAIM","BLOCK — control/claim not registered for object + pack")))</f>
        <v/>
      </c>
      <c r="M258" s="131" t="n"/>
      <c r="N258" s="136">
        <f>IF(B258="","",IF(LEFT(J258,7)&lt;&gt;"Current","BLOCK — evidence currency",IF(K258&lt;&gt;"VALID OBJECT/PACK","BLOCK — object/pack mapping",IF(L258&lt;&gt;"VALID CONTROL/CLAIM","BLOCK — control/claim mapping",IF(M258="Confirmed supports requirement","REVIEWED SUPPORT",IF(M258="Rejected","REJECTED SUPPORT",IF(M258="Needs clarification","UNRESOLVED SUPPORT","UNREVIEWED SUPPORT")))))))</f>
        <v/>
      </c>
      <c r="O258" s="131" t="n"/>
      <c r="P258" s="131" t="n"/>
      <c r="Q258" s="131" t="n"/>
      <c r="R258" s="131" t="n"/>
      <c r="S258" s="136">
        <f>IF(OR(C258="",E258="",G258=""),"",C258&amp;"|"&amp;E258&amp;"|"&amp;G258)</f>
        <v/>
      </c>
    </row>
    <row r="259">
      <c r="A259" s="54" t="inlineStr">
        <is>
          <t>EVL-00255</t>
        </is>
      </c>
      <c r="B259" s="131" t="n"/>
      <c r="C259" s="131" t="n"/>
      <c r="D259" s="54">
        <f>IF(C259="","",IFERROR(VLOOKUP(C259,'04_SCOPE_CLASSIFICATION'!$A$5:$B$35,2,FALSE),"UNKNOWN OBJECT"))</f>
        <v/>
      </c>
      <c r="E259" s="131" t="n"/>
      <c r="F259" s="54">
        <f>IF(E259="","",IFERROR(VLOOKUP(E259,'01_MANIFEST_LIBRARY'!$A$17:$B$35,2,FALSE),"UNKNOWN PACK"))</f>
        <v/>
      </c>
      <c r="G259" s="131" t="n"/>
      <c r="H259" s="131" t="n"/>
      <c r="I259" s="131" t="n"/>
      <c r="J259" s="136">
        <f>IF(B259="","",IF('02_SYSTEM_PROFILE'!B44="Operations-Connected",IF(COUNTIFS('07_EVIDENCE_VAULT'!$A:$A,B259,'07_EVIDENCE_VAULT'!$K:$K,"Current",'07_EVIDENCE_VAULT'!$T:$T,"Imported*",'07_EVIDENCE_VAULT'!$U:$U,"Reconciled")-COUNTIFS('07_EVIDENCE_VAULT'!$A:$A,B259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unreconciled"),IF(COUNTIFS('07_EVIDENCE_VAULT'!$A:$A,B259,'07_EVIDENCE_VAULT'!$K:$K,"Current")-COUNTIFS('07_EVIDENCE_VAULT'!$A:$A,B259,'07_EVIDENCE_VAULT'!$K:$K,"Current",'07_EVIDENCE_VAULT'!$I:$I,"&lt;"&amp;TODAY(),'07_EVIDENCE_VAULT'!$I:$I,"&lt;&gt;")&gt;0,"Current evidence","Missing / stale / unknown")))</f>
        <v/>
      </c>
      <c r="K259" s="136">
        <f>IF(B259="","",IF(D259="UNKNOWN OBJECT","BLOCK — unknown object",IF(D259="","BLOCK — object not configured",IF(F259="UNKNOWN PACK","BLOCK — unknown pack",IF(IFERROR(VLOOKUP(E259,'01_MANIFEST_LIBRARY'!$A$17:$D$35,4,FALSE),"")&lt;&gt;"Active","BLOCK — pack not active","VALID OBJECT/PACK")))))</f>
        <v/>
      </c>
      <c r="L259" s="136">
        <f>IF(B259="","",IF(G259="","BLOCK — Control / Claim ID required",IF(COUNTIFS('06_CONTROL_PACK_REGISTER'!$B$26:$B$225,C259,'06_CONTROL_PACK_REGISTER'!$C$26:$C$225,E259,'06_CONTROL_PACK_REGISTER'!$D$26:$D$225,G259)&gt;0,"VALID CONTROL/CLAIM","BLOCK — control/claim not registered for object + pack")))</f>
        <v/>
      </c>
      <c r="M259" s="131" t="n"/>
      <c r="N259" s="136">
        <f>IF(B259="","",IF(LEFT(J259,7)&lt;&gt;"Current","BLOCK — evidence currency",IF(K259&lt;&gt;"VALID OBJECT/PACK","BLOCK — object/pack mapping",IF(L259&lt;&gt;"VALID CONTROL/CLAIM","BLOCK — control/claim mapping",IF(M259="Confirmed supports requirement","REVIEWED SUPPORT",IF(M259="Rejected","REJECTED SUPPORT",IF(M259="Needs clarification","UNRESOLVED SUPPORT","UNREVIEWED SUPPORT")))))))</f>
        <v/>
      </c>
      <c r="O259" s="131" t="n"/>
      <c r="P259" s="131" t="n"/>
      <c r="Q259" s="131" t="n"/>
      <c r="R259" s="131" t="n"/>
      <c r="S259" s="136">
        <f>IF(OR(C259="",E259="",G259=""),"",C259&amp;"|"&amp;E259&amp;"|"&amp;G259)</f>
        <v/>
      </c>
    </row>
    <row r="260">
      <c r="A260" s="54" t="inlineStr">
        <is>
          <t>EVL-00256</t>
        </is>
      </c>
      <c r="B260" s="131" t="n"/>
      <c r="C260" s="131" t="n"/>
      <c r="D260" s="54">
        <f>IF(C260="","",IFERROR(VLOOKUP(C260,'04_SCOPE_CLASSIFICATION'!$A$5:$B$35,2,FALSE),"UNKNOWN OBJECT"))</f>
        <v/>
      </c>
      <c r="E260" s="131" t="n"/>
      <c r="F260" s="54">
        <f>IF(E260="","",IFERROR(VLOOKUP(E260,'01_MANIFEST_LIBRARY'!$A$17:$B$35,2,FALSE),"UNKNOWN PACK"))</f>
        <v/>
      </c>
      <c r="G260" s="131" t="n"/>
      <c r="H260" s="131" t="n"/>
      <c r="I260" s="131" t="n"/>
      <c r="J260" s="136">
        <f>IF(B260="","",IF('02_SYSTEM_PROFILE'!B44="Operations-Connected",IF(COUNTIFS('07_EVIDENCE_VAULT'!$A:$A,B260,'07_EVIDENCE_VAULT'!$K:$K,"Current",'07_EVIDENCE_VAULT'!$T:$T,"Imported*",'07_EVIDENCE_VAULT'!$U:$U,"Reconciled")-COUNTIFS('07_EVIDENCE_VAULT'!$A:$A,B260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unreconciled"),IF(COUNTIFS('07_EVIDENCE_VAULT'!$A:$A,B260,'07_EVIDENCE_VAULT'!$K:$K,"Current")-COUNTIFS('07_EVIDENCE_VAULT'!$A:$A,B260,'07_EVIDENCE_VAULT'!$K:$K,"Current",'07_EVIDENCE_VAULT'!$I:$I,"&lt;"&amp;TODAY(),'07_EVIDENCE_VAULT'!$I:$I,"&lt;&gt;")&gt;0,"Current evidence","Missing / stale / unknown")))</f>
        <v/>
      </c>
      <c r="K260" s="136">
        <f>IF(B260="","",IF(D260="UNKNOWN OBJECT","BLOCK — unknown object",IF(D260="","BLOCK — object not configured",IF(F260="UNKNOWN PACK","BLOCK — unknown pack",IF(IFERROR(VLOOKUP(E260,'01_MANIFEST_LIBRARY'!$A$17:$D$35,4,FALSE),"")&lt;&gt;"Active","BLOCK — pack not active","VALID OBJECT/PACK")))))</f>
        <v/>
      </c>
      <c r="L260" s="136">
        <f>IF(B260="","",IF(G260="","BLOCK — Control / Claim ID required",IF(COUNTIFS('06_CONTROL_PACK_REGISTER'!$B$26:$B$225,C260,'06_CONTROL_PACK_REGISTER'!$C$26:$C$225,E260,'06_CONTROL_PACK_REGISTER'!$D$26:$D$225,G260)&gt;0,"VALID CONTROL/CLAIM","BLOCK — control/claim not registered for object + pack")))</f>
        <v/>
      </c>
      <c r="M260" s="131" t="n"/>
      <c r="N260" s="136">
        <f>IF(B260="","",IF(LEFT(J260,7)&lt;&gt;"Current","BLOCK — evidence currency",IF(K260&lt;&gt;"VALID OBJECT/PACK","BLOCK — object/pack mapping",IF(L260&lt;&gt;"VALID CONTROL/CLAIM","BLOCK — control/claim mapping",IF(M260="Confirmed supports requirement","REVIEWED SUPPORT",IF(M260="Rejected","REJECTED SUPPORT",IF(M260="Needs clarification","UNRESOLVED SUPPORT","UNREVIEWED SUPPORT")))))))</f>
        <v/>
      </c>
      <c r="O260" s="131" t="n"/>
      <c r="P260" s="131" t="n"/>
      <c r="Q260" s="131" t="n"/>
      <c r="R260" s="131" t="n"/>
      <c r="S260" s="136">
        <f>IF(OR(C260="",E260="",G260=""),"",C260&amp;"|"&amp;E260&amp;"|"&amp;G260)</f>
        <v/>
      </c>
    </row>
    <row r="261">
      <c r="A261" s="54" t="inlineStr">
        <is>
          <t>EVL-00257</t>
        </is>
      </c>
      <c r="B261" s="131" t="n"/>
      <c r="C261" s="131" t="n"/>
      <c r="D261" s="54">
        <f>IF(C261="","",IFERROR(VLOOKUP(C261,'04_SCOPE_CLASSIFICATION'!$A$5:$B$35,2,FALSE),"UNKNOWN OBJECT"))</f>
        <v/>
      </c>
      <c r="E261" s="131" t="n"/>
      <c r="F261" s="54">
        <f>IF(E261="","",IFERROR(VLOOKUP(E261,'01_MANIFEST_LIBRARY'!$A$17:$B$35,2,FALSE),"UNKNOWN PACK"))</f>
        <v/>
      </c>
      <c r="G261" s="131" t="n"/>
      <c r="H261" s="131" t="n"/>
      <c r="I261" s="131" t="n"/>
      <c r="J261" s="136">
        <f>IF(B261="","",IF('02_SYSTEM_PROFILE'!B44="Operations-Connected",IF(COUNTIFS('07_EVIDENCE_VAULT'!$A:$A,B261,'07_EVIDENCE_VAULT'!$K:$K,"Current",'07_EVIDENCE_VAULT'!$T:$T,"Imported*",'07_EVIDENCE_VAULT'!$U:$U,"Reconciled")-COUNTIFS('07_EVIDENCE_VAULT'!$A:$A,B261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unreconciled"),IF(COUNTIFS('07_EVIDENCE_VAULT'!$A:$A,B261,'07_EVIDENCE_VAULT'!$K:$K,"Current")-COUNTIFS('07_EVIDENCE_VAULT'!$A:$A,B261,'07_EVIDENCE_VAULT'!$K:$K,"Current",'07_EVIDENCE_VAULT'!$I:$I,"&lt;"&amp;TODAY(),'07_EVIDENCE_VAULT'!$I:$I,"&lt;&gt;")&gt;0,"Current evidence","Missing / stale / unknown")))</f>
        <v/>
      </c>
      <c r="K261" s="136">
        <f>IF(B261="","",IF(D261="UNKNOWN OBJECT","BLOCK — unknown object",IF(D261="","BLOCK — object not configured",IF(F261="UNKNOWN PACK","BLOCK — unknown pack",IF(IFERROR(VLOOKUP(E261,'01_MANIFEST_LIBRARY'!$A$17:$D$35,4,FALSE),"")&lt;&gt;"Active","BLOCK — pack not active","VALID OBJECT/PACK")))))</f>
        <v/>
      </c>
      <c r="L261" s="136">
        <f>IF(B261="","",IF(G261="","BLOCK — Control / Claim ID required",IF(COUNTIFS('06_CONTROL_PACK_REGISTER'!$B$26:$B$225,C261,'06_CONTROL_PACK_REGISTER'!$C$26:$C$225,E261,'06_CONTROL_PACK_REGISTER'!$D$26:$D$225,G261)&gt;0,"VALID CONTROL/CLAIM","BLOCK — control/claim not registered for object + pack")))</f>
        <v/>
      </c>
      <c r="M261" s="131" t="n"/>
      <c r="N261" s="136">
        <f>IF(B261="","",IF(LEFT(J261,7)&lt;&gt;"Current","BLOCK — evidence currency",IF(K261&lt;&gt;"VALID OBJECT/PACK","BLOCK — object/pack mapping",IF(L261&lt;&gt;"VALID CONTROL/CLAIM","BLOCK — control/claim mapping",IF(M261="Confirmed supports requirement","REVIEWED SUPPORT",IF(M261="Rejected","REJECTED SUPPORT",IF(M261="Needs clarification","UNRESOLVED SUPPORT","UNREVIEWED SUPPORT")))))))</f>
        <v/>
      </c>
      <c r="O261" s="131" t="n"/>
      <c r="P261" s="131" t="n"/>
      <c r="Q261" s="131" t="n"/>
      <c r="R261" s="131" t="n"/>
      <c r="S261" s="136">
        <f>IF(OR(C261="",E261="",G261=""),"",C261&amp;"|"&amp;E261&amp;"|"&amp;G261)</f>
        <v/>
      </c>
    </row>
    <row r="262">
      <c r="A262" s="54" t="inlineStr">
        <is>
          <t>EVL-00258</t>
        </is>
      </c>
      <c r="B262" s="131" t="n"/>
      <c r="C262" s="131" t="n"/>
      <c r="D262" s="54">
        <f>IF(C262="","",IFERROR(VLOOKUP(C262,'04_SCOPE_CLASSIFICATION'!$A$5:$B$35,2,FALSE),"UNKNOWN OBJECT"))</f>
        <v/>
      </c>
      <c r="E262" s="131" t="n"/>
      <c r="F262" s="54">
        <f>IF(E262="","",IFERROR(VLOOKUP(E262,'01_MANIFEST_LIBRARY'!$A$17:$B$35,2,FALSE),"UNKNOWN PACK"))</f>
        <v/>
      </c>
      <c r="G262" s="131" t="n"/>
      <c r="H262" s="131" t="n"/>
      <c r="I262" s="131" t="n"/>
      <c r="J262" s="136">
        <f>IF(B262="","",IF('02_SYSTEM_PROFILE'!B44="Operations-Connected",IF(COUNTIFS('07_EVIDENCE_VAULT'!$A:$A,B262,'07_EVIDENCE_VAULT'!$K:$K,"Current",'07_EVIDENCE_VAULT'!$T:$T,"Imported*",'07_EVIDENCE_VAULT'!$U:$U,"Reconciled")-COUNTIFS('07_EVIDENCE_VAULT'!$A:$A,B262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unreconciled"),IF(COUNTIFS('07_EVIDENCE_VAULT'!$A:$A,B262,'07_EVIDENCE_VAULT'!$K:$K,"Current")-COUNTIFS('07_EVIDENCE_VAULT'!$A:$A,B262,'07_EVIDENCE_VAULT'!$K:$K,"Current",'07_EVIDENCE_VAULT'!$I:$I,"&lt;"&amp;TODAY(),'07_EVIDENCE_VAULT'!$I:$I,"&lt;&gt;")&gt;0,"Current evidence","Missing / stale / unknown")))</f>
        <v/>
      </c>
      <c r="K262" s="136">
        <f>IF(B262="","",IF(D262="UNKNOWN OBJECT","BLOCK — unknown object",IF(D262="","BLOCK — object not configured",IF(F262="UNKNOWN PACK","BLOCK — unknown pack",IF(IFERROR(VLOOKUP(E262,'01_MANIFEST_LIBRARY'!$A$17:$D$35,4,FALSE),"")&lt;&gt;"Active","BLOCK — pack not active","VALID OBJECT/PACK")))))</f>
        <v/>
      </c>
      <c r="L262" s="136">
        <f>IF(B262="","",IF(G262="","BLOCK — Control / Claim ID required",IF(COUNTIFS('06_CONTROL_PACK_REGISTER'!$B$26:$B$225,C262,'06_CONTROL_PACK_REGISTER'!$C$26:$C$225,E262,'06_CONTROL_PACK_REGISTER'!$D$26:$D$225,G262)&gt;0,"VALID CONTROL/CLAIM","BLOCK — control/claim not registered for object + pack")))</f>
        <v/>
      </c>
      <c r="M262" s="131" t="n"/>
      <c r="N262" s="136">
        <f>IF(B262="","",IF(LEFT(J262,7)&lt;&gt;"Current","BLOCK — evidence currency",IF(K262&lt;&gt;"VALID OBJECT/PACK","BLOCK — object/pack mapping",IF(L262&lt;&gt;"VALID CONTROL/CLAIM","BLOCK — control/claim mapping",IF(M262="Confirmed supports requirement","REVIEWED SUPPORT",IF(M262="Rejected","REJECTED SUPPORT",IF(M262="Needs clarification","UNRESOLVED SUPPORT","UNREVIEWED SUPPORT")))))))</f>
        <v/>
      </c>
      <c r="O262" s="131" t="n"/>
      <c r="P262" s="131" t="n"/>
      <c r="Q262" s="131" t="n"/>
      <c r="R262" s="131" t="n"/>
      <c r="S262" s="136">
        <f>IF(OR(C262="",E262="",G262=""),"",C262&amp;"|"&amp;E262&amp;"|"&amp;G262)</f>
        <v/>
      </c>
    </row>
    <row r="263">
      <c r="A263" s="54" t="inlineStr">
        <is>
          <t>EVL-00259</t>
        </is>
      </c>
      <c r="B263" s="131" t="n"/>
      <c r="C263" s="131" t="n"/>
      <c r="D263" s="54">
        <f>IF(C263="","",IFERROR(VLOOKUP(C263,'04_SCOPE_CLASSIFICATION'!$A$5:$B$35,2,FALSE),"UNKNOWN OBJECT"))</f>
        <v/>
      </c>
      <c r="E263" s="131" t="n"/>
      <c r="F263" s="54">
        <f>IF(E263="","",IFERROR(VLOOKUP(E263,'01_MANIFEST_LIBRARY'!$A$17:$B$35,2,FALSE),"UNKNOWN PACK"))</f>
        <v/>
      </c>
      <c r="G263" s="131" t="n"/>
      <c r="H263" s="131" t="n"/>
      <c r="I263" s="131" t="n"/>
      <c r="J263" s="136">
        <f>IF(B263="","",IF('02_SYSTEM_PROFILE'!B44="Operations-Connected",IF(COUNTIFS('07_EVIDENCE_VAULT'!$A:$A,B263,'07_EVIDENCE_VAULT'!$K:$K,"Current",'07_EVIDENCE_VAULT'!$T:$T,"Imported*",'07_EVIDENCE_VAULT'!$U:$U,"Reconciled")-COUNTIFS('07_EVIDENCE_VAULT'!$A:$A,B263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unreconciled"),IF(COUNTIFS('07_EVIDENCE_VAULT'!$A:$A,B263,'07_EVIDENCE_VAULT'!$K:$K,"Current")-COUNTIFS('07_EVIDENCE_VAULT'!$A:$A,B263,'07_EVIDENCE_VAULT'!$K:$K,"Current",'07_EVIDENCE_VAULT'!$I:$I,"&lt;"&amp;TODAY(),'07_EVIDENCE_VAULT'!$I:$I,"&lt;&gt;")&gt;0,"Current evidence","Missing / stale / unknown")))</f>
        <v/>
      </c>
      <c r="K263" s="136">
        <f>IF(B263="","",IF(D263="UNKNOWN OBJECT","BLOCK — unknown object",IF(D263="","BLOCK — object not configured",IF(F263="UNKNOWN PACK","BLOCK — unknown pack",IF(IFERROR(VLOOKUP(E263,'01_MANIFEST_LIBRARY'!$A$17:$D$35,4,FALSE),"")&lt;&gt;"Active","BLOCK — pack not active","VALID OBJECT/PACK")))))</f>
        <v/>
      </c>
      <c r="L263" s="136">
        <f>IF(B263="","",IF(G263="","BLOCK — Control / Claim ID required",IF(COUNTIFS('06_CONTROL_PACK_REGISTER'!$B$26:$B$225,C263,'06_CONTROL_PACK_REGISTER'!$C$26:$C$225,E263,'06_CONTROL_PACK_REGISTER'!$D$26:$D$225,G263)&gt;0,"VALID CONTROL/CLAIM","BLOCK — control/claim not registered for object + pack")))</f>
        <v/>
      </c>
      <c r="M263" s="131" t="n"/>
      <c r="N263" s="136">
        <f>IF(B263="","",IF(LEFT(J263,7)&lt;&gt;"Current","BLOCK — evidence currency",IF(K263&lt;&gt;"VALID OBJECT/PACK","BLOCK — object/pack mapping",IF(L263&lt;&gt;"VALID CONTROL/CLAIM","BLOCK — control/claim mapping",IF(M263="Confirmed supports requirement","REVIEWED SUPPORT",IF(M263="Rejected","REJECTED SUPPORT",IF(M263="Needs clarification","UNRESOLVED SUPPORT","UNREVIEWED SUPPORT")))))))</f>
        <v/>
      </c>
      <c r="O263" s="131" t="n"/>
      <c r="P263" s="131" t="n"/>
      <c r="Q263" s="131" t="n"/>
      <c r="R263" s="131" t="n"/>
      <c r="S263" s="136">
        <f>IF(OR(C263="",E263="",G263=""),"",C263&amp;"|"&amp;E263&amp;"|"&amp;G263)</f>
        <v/>
      </c>
    </row>
    <row r="264">
      <c r="A264" s="54" t="inlineStr">
        <is>
          <t>EVL-00260</t>
        </is>
      </c>
      <c r="B264" s="131" t="n"/>
      <c r="C264" s="131" t="n"/>
      <c r="D264" s="54">
        <f>IF(C264="","",IFERROR(VLOOKUP(C264,'04_SCOPE_CLASSIFICATION'!$A$5:$B$35,2,FALSE),"UNKNOWN OBJECT"))</f>
        <v/>
      </c>
      <c r="E264" s="131" t="n"/>
      <c r="F264" s="54">
        <f>IF(E264="","",IFERROR(VLOOKUP(E264,'01_MANIFEST_LIBRARY'!$A$17:$B$35,2,FALSE),"UNKNOWN PACK"))</f>
        <v/>
      </c>
      <c r="G264" s="131" t="n"/>
      <c r="H264" s="131" t="n"/>
      <c r="I264" s="131" t="n"/>
      <c r="J264" s="136">
        <f>IF(B264="","",IF('02_SYSTEM_PROFILE'!B44="Operations-Connected",IF(COUNTIFS('07_EVIDENCE_VAULT'!$A:$A,B264,'07_EVIDENCE_VAULT'!$K:$K,"Current",'07_EVIDENCE_VAULT'!$T:$T,"Imported*",'07_EVIDENCE_VAULT'!$U:$U,"Reconciled")-COUNTIFS('07_EVIDENCE_VAULT'!$A:$A,B264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unreconciled"),IF(COUNTIFS('07_EVIDENCE_VAULT'!$A:$A,B264,'07_EVIDENCE_VAULT'!$K:$K,"Current")-COUNTIFS('07_EVIDENCE_VAULT'!$A:$A,B264,'07_EVIDENCE_VAULT'!$K:$K,"Current",'07_EVIDENCE_VAULT'!$I:$I,"&lt;"&amp;TODAY(),'07_EVIDENCE_VAULT'!$I:$I,"&lt;&gt;")&gt;0,"Current evidence","Missing / stale / unknown")))</f>
        <v/>
      </c>
      <c r="K264" s="136">
        <f>IF(B264="","",IF(D264="UNKNOWN OBJECT","BLOCK — unknown object",IF(D264="","BLOCK — object not configured",IF(F264="UNKNOWN PACK","BLOCK — unknown pack",IF(IFERROR(VLOOKUP(E264,'01_MANIFEST_LIBRARY'!$A$17:$D$35,4,FALSE),"")&lt;&gt;"Active","BLOCK — pack not active","VALID OBJECT/PACK")))))</f>
        <v/>
      </c>
      <c r="L264" s="136">
        <f>IF(B264="","",IF(G264="","BLOCK — Control / Claim ID required",IF(COUNTIFS('06_CONTROL_PACK_REGISTER'!$B$26:$B$225,C264,'06_CONTROL_PACK_REGISTER'!$C$26:$C$225,E264,'06_CONTROL_PACK_REGISTER'!$D$26:$D$225,G264)&gt;0,"VALID CONTROL/CLAIM","BLOCK — control/claim not registered for object + pack")))</f>
        <v/>
      </c>
      <c r="M264" s="131" t="n"/>
      <c r="N264" s="136">
        <f>IF(B264="","",IF(LEFT(J264,7)&lt;&gt;"Current","BLOCK — evidence currency",IF(K264&lt;&gt;"VALID OBJECT/PACK","BLOCK — object/pack mapping",IF(L264&lt;&gt;"VALID CONTROL/CLAIM","BLOCK — control/claim mapping",IF(M264="Confirmed supports requirement","REVIEWED SUPPORT",IF(M264="Rejected","REJECTED SUPPORT",IF(M264="Needs clarification","UNRESOLVED SUPPORT","UNREVIEWED SUPPORT")))))))</f>
        <v/>
      </c>
      <c r="O264" s="131" t="n"/>
      <c r="P264" s="131" t="n"/>
      <c r="Q264" s="131" t="n"/>
      <c r="R264" s="131" t="n"/>
      <c r="S264" s="136">
        <f>IF(OR(C264="",E264="",G264=""),"",C264&amp;"|"&amp;E264&amp;"|"&amp;G264)</f>
        <v/>
      </c>
    </row>
    <row r="265">
      <c r="A265" s="54" t="inlineStr">
        <is>
          <t>EVL-00261</t>
        </is>
      </c>
      <c r="B265" s="131" t="n"/>
      <c r="C265" s="131" t="n"/>
      <c r="D265" s="54">
        <f>IF(C265="","",IFERROR(VLOOKUP(C265,'04_SCOPE_CLASSIFICATION'!$A$5:$B$35,2,FALSE),"UNKNOWN OBJECT"))</f>
        <v/>
      </c>
      <c r="E265" s="131" t="n"/>
      <c r="F265" s="54">
        <f>IF(E265="","",IFERROR(VLOOKUP(E265,'01_MANIFEST_LIBRARY'!$A$17:$B$35,2,FALSE),"UNKNOWN PACK"))</f>
        <v/>
      </c>
      <c r="G265" s="131" t="n"/>
      <c r="H265" s="131" t="n"/>
      <c r="I265" s="131" t="n"/>
      <c r="J265" s="136">
        <f>IF(B265="","",IF('02_SYSTEM_PROFILE'!B44="Operations-Connected",IF(COUNTIFS('07_EVIDENCE_VAULT'!$A:$A,B265,'07_EVIDENCE_VAULT'!$K:$K,"Current",'07_EVIDENCE_VAULT'!$T:$T,"Imported*",'07_EVIDENCE_VAULT'!$U:$U,"Reconciled")-COUNTIFS('07_EVIDENCE_VAULT'!$A:$A,B265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unreconciled"),IF(COUNTIFS('07_EVIDENCE_VAULT'!$A:$A,B265,'07_EVIDENCE_VAULT'!$K:$K,"Current")-COUNTIFS('07_EVIDENCE_VAULT'!$A:$A,B265,'07_EVIDENCE_VAULT'!$K:$K,"Current",'07_EVIDENCE_VAULT'!$I:$I,"&lt;"&amp;TODAY(),'07_EVIDENCE_VAULT'!$I:$I,"&lt;&gt;")&gt;0,"Current evidence","Missing / stale / unknown")))</f>
        <v/>
      </c>
      <c r="K265" s="136">
        <f>IF(B265="","",IF(D265="UNKNOWN OBJECT","BLOCK — unknown object",IF(D265="","BLOCK — object not configured",IF(F265="UNKNOWN PACK","BLOCK — unknown pack",IF(IFERROR(VLOOKUP(E265,'01_MANIFEST_LIBRARY'!$A$17:$D$35,4,FALSE),"")&lt;&gt;"Active","BLOCK — pack not active","VALID OBJECT/PACK")))))</f>
        <v/>
      </c>
      <c r="L265" s="136">
        <f>IF(B265="","",IF(G265="","BLOCK — Control / Claim ID required",IF(COUNTIFS('06_CONTROL_PACK_REGISTER'!$B$26:$B$225,C265,'06_CONTROL_PACK_REGISTER'!$C$26:$C$225,E265,'06_CONTROL_PACK_REGISTER'!$D$26:$D$225,G265)&gt;0,"VALID CONTROL/CLAIM","BLOCK — control/claim not registered for object + pack")))</f>
        <v/>
      </c>
      <c r="M265" s="131" t="n"/>
      <c r="N265" s="136">
        <f>IF(B265="","",IF(LEFT(J265,7)&lt;&gt;"Current","BLOCK — evidence currency",IF(K265&lt;&gt;"VALID OBJECT/PACK","BLOCK — object/pack mapping",IF(L265&lt;&gt;"VALID CONTROL/CLAIM","BLOCK — control/claim mapping",IF(M265="Confirmed supports requirement","REVIEWED SUPPORT",IF(M265="Rejected","REJECTED SUPPORT",IF(M265="Needs clarification","UNRESOLVED SUPPORT","UNREVIEWED SUPPORT")))))))</f>
        <v/>
      </c>
      <c r="O265" s="131" t="n"/>
      <c r="P265" s="131" t="n"/>
      <c r="Q265" s="131" t="n"/>
      <c r="R265" s="131" t="n"/>
      <c r="S265" s="136">
        <f>IF(OR(C265="",E265="",G265=""),"",C265&amp;"|"&amp;E265&amp;"|"&amp;G265)</f>
        <v/>
      </c>
    </row>
    <row r="266">
      <c r="A266" s="54" t="inlineStr">
        <is>
          <t>EVL-00262</t>
        </is>
      </c>
      <c r="B266" s="131" t="n"/>
      <c r="C266" s="131" t="n"/>
      <c r="D266" s="54">
        <f>IF(C266="","",IFERROR(VLOOKUP(C266,'04_SCOPE_CLASSIFICATION'!$A$5:$B$35,2,FALSE),"UNKNOWN OBJECT"))</f>
        <v/>
      </c>
      <c r="E266" s="131" t="n"/>
      <c r="F266" s="54">
        <f>IF(E266="","",IFERROR(VLOOKUP(E266,'01_MANIFEST_LIBRARY'!$A$17:$B$35,2,FALSE),"UNKNOWN PACK"))</f>
        <v/>
      </c>
      <c r="G266" s="131" t="n"/>
      <c r="H266" s="131" t="n"/>
      <c r="I266" s="131" t="n"/>
      <c r="J266" s="136">
        <f>IF(B266="","",IF('02_SYSTEM_PROFILE'!B44="Operations-Connected",IF(COUNTIFS('07_EVIDENCE_VAULT'!$A:$A,B266,'07_EVIDENCE_VAULT'!$K:$K,"Current",'07_EVIDENCE_VAULT'!$T:$T,"Imported*",'07_EVIDENCE_VAULT'!$U:$U,"Reconciled")-COUNTIFS('07_EVIDENCE_VAULT'!$A:$A,B266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unreconciled"),IF(COUNTIFS('07_EVIDENCE_VAULT'!$A:$A,B266,'07_EVIDENCE_VAULT'!$K:$K,"Current")-COUNTIFS('07_EVIDENCE_VAULT'!$A:$A,B266,'07_EVIDENCE_VAULT'!$K:$K,"Current",'07_EVIDENCE_VAULT'!$I:$I,"&lt;"&amp;TODAY(),'07_EVIDENCE_VAULT'!$I:$I,"&lt;&gt;")&gt;0,"Current evidence","Missing / stale / unknown")))</f>
        <v/>
      </c>
      <c r="K266" s="136">
        <f>IF(B266="","",IF(D266="UNKNOWN OBJECT","BLOCK — unknown object",IF(D266="","BLOCK — object not configured",IF(F266="UNKNOWN PACK","BLOCK — unknown pack",IF(IFERROR(VLOOKUP(E266,'01_MANIFEST_LIBRARY'!$A$17:$D$35,4,FALSE),"")&lt;&gt;"Active","BLOCK — pack not active","VALID OBJECT/PACK")))))</f>
        <v/>
      </c>
      <c r="L266" s="136">
        <f>IF(B266="","",IF(G266="","BLOCK — Control / Claim ID required",IF(COUNTIFS('06_CONTROL_PACK_REGISTER'!$B$26:$B$225,C266,'06_CONTROL_PACK_REGISTER'!$C$26:$C$225,E266,'06_CONTROL_PACK_REGISTER'!$D$26:$D$225,G266)&gt;0,"VALID CONTROL/CLAIM","BLOCK — control/claim not registered for object + pack")))</f>
        <v/>
      </c>
      <c r="M266" s="131" t="n"/>
      <c r="N266" s="136">
        <f>IF(B266="","",IF(LEFT(J266,7)&lt;&gt;"Current","BLOCK — evidence currency",IF(K266&lt;&gt;"VALID OBJECT/PACK","BLOCK — object/pack mapping",IF(L266&lt;&gt;"VALID CONTROL/CLAIM","BLOCK — control/claim mapping",IF(M266="Confirmed supports requirement","REVIEWED SUPPORT",IF(M266="Rejected","REJECTED SUPPORT",IF(M266="Needs clarification","UNRESOLVED SUPPORT","UNREVIEWED SUPPORT")))))))</f>
        <v/>
      </c>
      <c r="O266" s="131" t="n"/>
      <c r="P266" s="131" t="n"/>
      <c r="Q266" s="131" t="n"/>
      <c r="R266" s="131" t="n"/>
      <c r="S266" s="136">
        <f>IF(OR(C266="",E266="",G266=""),"",C266&amp;"|"&amp;E266&amp;"|"&amp;G266)</f>
        <v/>
      </c>
    </row>
    <row r="267">
      <c r="A267" s="54" t="inlineStr">
        <is>
          <t>EVL-00263</t>
        </is>
      </c>
      <c r="B267" s="131" t="n"/>
      <c r="C267" s="131" t="n"/>
      <c r="D267" s="54">
        <f>IF(C267="","",IFERROR(VLOOKUP(C267,'04_SCOPE_CLASSIFICATION'!$A$5:$B$35,2,FALSE),"UNKNOWN OBJECT"))</f>
        <v/>
      </c>
      <c r="E267" s="131" t="n"/>
      <c r="F267" s="54">
        <f>IF(E267="","",IFERROR(VLOOKUP(E267,'01_MANIFEST_LIBRARY'!$A$17:$B$35,2,FALSE),"UNKNOWN PACK"))</f>
        <v/>
      </c>
      <c r="G267" s="131" t="n"/>
      <c r="H267" s="131" t="n"/>
      <c r="I267" s="131" t="n"/>
      <c r="J267" s="136">
        <f>IF(B267="","",IF('02_SYSTEM_PROFILE'!B44="Operations-Connected",IF(COUNTIFS('07_EVIDENCE_VAULT'!$A:$A,B267,'07_EVIDENCE_VAULT'!$K:$K,"Current",'07_EVIDENCE_VAULT'!$T:$T,"Imported*",'07_EVIDENCE_VAULT'!$U:$U,"Reconciled")-COUNTIFS('07_EVIDENCE_VAULT'!$A:$A,B267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unreconciled"),IF(COUNTIFS('07_EVIDENCE_VAULT'!$A:$A,B267,'07_EVIDENCE_VAULT'!$K:$K,"Current")-COUNTIFS('07_EVIDENCE_VAULT'!$A:$A,B267,'07_EVIDENCE_VAULT'!$K:$K,"Current",'07_EVIDENCE_VAULT'!$I:$I,"&lt;"&amp;TODAY(),'07_EVIDENCE_VAULT'!$I:$I,"&lt;&gt;")&gt;0,"Current evidence","Missing / stale / unknown")))</f>
        <v/>
      </c>
      <c r="K267" s="136">
        <f>IF(B267="","",IF(D267="UNKNOWN OBJECT","BLOCK — unknown object",IF(D267="","BLOCK — object not configured",IF(F267="UNKNOWN PACK","BLOCK — unknown pack",IF(IFERROR(VLOOKUP(E267,'01_MANIFEST_LIBRARY'!$A$17:$D$35,4,FALSE),"")&lt;&gt;"Active","BLOCK — pack not active","VALID OBJECT/PACK")))))</f>
        <v/>
      </c>
      <c r="L267" s="136">
        <f>IF(B267="","",IF(G267="","BLOCK — Control / Claim ID required",IF(COUNTIFS('06_CONTROL_PACK_REGISTER'!$B$26:$B$225,C267,'06_CONTROL_PACK_REGISTER'!$C$26:$C$225,E267,'06_CONTROL_PACK_REGISTER'!$D$26:$D$225,G267)&gt;0,"VALID CONTROL/CLAIM","BLOCK — control/claim not registered for object + pack")))</f>
        <v/>
      </c>
      <c r="M267" s="131" t="n"/>
      <c r="N267" s="136">
        <f>IF(B267="","",IF(LEFT(J267,7)&lt;&gt;"Current","BLOCK — evidence currency",IF(K267&lt;&gt;"VALID OBJECT/PACK","BLOCK — object/pack mapping",IF(L267&lt;&gt;"VALID CONTROL/CLAIM","BLOCK — control/claim mapping",IF(M267="Confirmed supports requirement","REVIEWED SUPPORT",IF(M267="Rejected","REJECTED SUPPORT",IF(M267="Needs clarification","UNRESOLVED SUPPORT","UNREVIEWED SUPPORT")))))))</f>
        <v/>
      </c>
      <c r="O267" s="131" t="n"/>
      <c r="P267" s="131" t="n"/>
      <c r="Q267" s="131" t="n"/>
      <c r="R267" s="131" t="n"/>
      <c r="S267" s="136">
        <f>IF(OR(C267="",E267="",G267=""),"",C267&amp;"|"&amp;E267&amp;"|"&amp;G267)</f>
        <v/>
      </c>
    </row>
    <row r="268">
      <c r="A268" s="54" t="inlineStr">
        <is>
          <t>EVL-00264</t>
        </is>
      </c>
      <c r="B268" s="131" t="n"/>
      <c r="C268" s="131" t="n"/>
      <c r="D268" s="54">
        <f>IF(C268="","",IFERROR(VLOOKUP(C268,'04_SCOPE_CLASSIFICATION'!$A$5:$B$35,2,FALSE),"UNKNOWN OBJECT"))</f>
        <v/>
      </c>
      <c r="E268" s="131" t="n"/>
      <c r="F268" s="54">
        <f>IF(E268="","",IFERROR(VLOOKUP(E268,'01_MANIFEST_LIBRARY'!$A$17:$B$35,2,FALSE),"UNKNOWN PACK"))</f>
        <v/>
      </c>
      <c r="G268" s="131" t="n"/>
      <c r="H268" s="131" t="n"/>
      <c r="I268" s="131" t="n"/>
      <c r="J268" s="136">
        <f>IF(B268="","",IF('02_SYSTEM_PROFILE'!B44="Operations-Connected",IF(COUNTIFS('07_EVIDENCE_VAULT'!$A:$A,B268,'07_EVIDENCE_VAULT'!$K:$K,"Current",'07_EVIDENCE_VAULT'!$T:$T,"Imported*",'07_EVIDENCE_VAULT'!$U:$U,"Reconciled")-COUNTIFS('07_EVIDENCE_VAULT'!$A:$A,B268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unreconciled"),IF(COUNTIFS('07_EVIDENCE_VAULT'!$A:$A,B268,'07_EVIDENCE_VAULT'!$K:$K,"Current")-COUNTIFS('07_EVIDENCE_VAULT'!$A:$A,B268,'07_EVIDENCE_VAULT'!$K:$K,"Current",'07_EVIDENCE_VAULT'!$I:$I,"&lt;"&amp;TODAY(),'07_EVIDENCE_VAULT'!$I:$I,"&lt;&gt;")&gt;0,"Current evidence","Missing / stale / unknown")))</f>
        <v/>
      </c>
      <c r="K268" s="136">
        <f>IF(B268="","",IF(D268="UNKNOWN OBJECT","BLOCK — unknown object",IF(D268="","BLOCK — object not configured",IF(F268="UNKNOWN PACK","BLOCK — unknown pack",IF(IFERROR(VLOOKUP(E268,'01_MANIFEST_LIBRARY'!$A$17:$D$35,4,FALSE),"")&lt;&gt;"Active","BLOCK — pack not active","VALID OBJECT/PACK")))))</f>
        <v/>
      </c>
      <c r="L268" s="136">
        <f>IF(B268="","",IF(G268="","BLOCK — Control / Claim ID required",IF(COUNTIFS('06_CONTROL_PACK_REGISTER'!$B$26:$B$225,C268,'06_CONTROL_PACK_REGISTER'!$C$26:$C$225,E268,'06_CONTROL_PACK_REGISTER'!$D$26:$D$225,G268)&gt;0,"VALID CONTROL/CLAIM","BLOCK — control/claim not registered for object + pack")))</f>
        <v/>
      </c>
      <c r="M268" s="131" t="n"/>
      <c r="N268" s="136">
        <f>IF(B268="","",IF(LEFT(J268,7)&lt;&gt;"Current","BLOCK — evidence currency",IF(K268&lt;&gt;"VALID OBJECT/PACK","BLOCK — object/pack mapping",IF(L268&lt;&gt;"VALID CONTROL/CLAIM","BLOCK — control/claim mapping",IF(M268="Confirmed supports requirement","REVIEWED SUPPORT",IF(M268="Rejected","REJECTED SUPPORT",IF(M268="Needs clarification","UNRESOLVED SUPPORT","UNREVIEWED SUPPORT")))))))</f>
        <v/>
      </c>
      <c r="O268" s="131" t="n"/>
      <c r="P268" s="131" t="n"/>
      <c r="Q268" s="131" t="n"/>
      <c r="R268" s="131" t="n"/>
      <c r="S268" s="136">
        <f>IF(OR(C268="",E268="",G268=""),"",C268&amp;"|"&amp;E268&amp;"|"&amp;G268)</f>
        <v/>
      </c>
    </row>
    <row r="269">
      <c r="A269" s="54" t="inlineStr">
        <is>
          <t>EVL-00265</t>
        </is>
      </c>
      <c r="B269" s="131" t="n"/>
      <c r="C269" s="131" t="n"/>
      <c r="D269" s="54">
        <f>IF(C269="","",IFERROR(VLOOKUP(C269,'04_SCOPE_CLASSIFICATION'!$A$5:$B$35,2,FALSE),"UNKNOWN OBJECT"))</f>
        <v/>
      </c>
      <c r="E269" s="131" t="n"/>
      <c r="F269" s="54">
        <f>IF(E269="","",IFERROR(VLOOKUP(E269,'01_MANIFEST_LIBRARY'!$A$17:$B$35,2,FALSE),"UNKNOWN PACK"))</f>
        <v/>
      </c>
      <c r="G269" s="131" t="n"/>
      <c r="H269" s="131" t="n"/>
      <c r="I269" s="131" t="n"/>
      <c r="J269" s="136">
        <f>IF(B269="","",IF('02_SYSTEM_PROFILE'!B44="Operations-Connected",IF(COUNTIFS('07_EVIDENCE_VAULT'!$A:$A,B269,'07_EVIDENCE_VAULT'!$K:$K,"Current",'07_EVIDENCE_VAULT'!$T:$T,"Imported*",'07_EVIDENCE_VAULT'!$U:$U,"Reconciled")-COUNTIFS('07_EVIDENCE_VAULT'!$A:$A,B269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unreconciled"),IF(COUNTIFS('07_EVIDENCE_VAULT'!$A:$A,B269,'07_EVIDENCE_VAULT'!$K:$K,"Current")-COUNTIFS('07_EVIDENCE_VAULT'!$A:$A,B269,'07_EVIDENCE_VAULT'!$K:$K,"Current",'07_EVIDENCE_VAULT'!$I:$I,"&lt;"&amp;TODAY(),'07_EVIDENCE_VAULT'!$I:$I,"&lt;&gt;")&gt;0,"Current evidence","Missing / stale / unknown")))</f>
        <v/>
      </c>
      <c r="K269" s="136">
        <f>IF(B269="","",IF(D269="UNKNOWN OBJECT","BLOCK — unknown object",IF(D269="","BLOCK — object not configured",IF(F269="UNKNOWN PACK","BLOCK — unknown pack",IF(IFERROR(VLOOKUP(E269,'01_MANIFEST_LIBRARY'!$A$17:$D$35,4,FALSE),"")&lt;&gt;"Active","BLOCK — pack not active","VALID OBJECT/PACK")))))</f>
        <v/>
      </c>
      <c r="L269" s="136">
        <f>IF(B269="","",IF(G269="","BLOCK — Control / Claim ID required",IF(COUNTIFS('06_CONTROL_PACK_REGISTER'!$B$26:$B$225,C269,'06_CONTROL_PACK_REGISTER'!$C$26:$C$225,E269,'06_CONTROL_PACK_REGISTER'!$D$26:$D$225,G269)&gt;0,"VALID CONTROL/CLAIM","BLOCK — control/claim not registered for object + pack")))</f>
        <v/>
      </c>
      <c r="M269" s="131" t="n"/>
      <c r="N269" s="136">
        <f>IF(B269="","",IF(LEFT(J269,7)&lt;&gt;"Current","BLOCK — evidence currency",IF(K269&lt;&gt;"VALID OBJECT/PACK","BLOCK — object/pack mapping",IF(L269&lt;&gt;"VALID CONTROL/CLAIM","BLOCK — control/claim mapping",IF(M269="Confirmed supports requirement","REVIEWED SUPPORT",IF(M269="Rejected","REJECTED SUPPORT",IF(M269="Needs clarification","UNRESOLVED SUPPORT","UNREVIEWED SUPPORT")))))))</f>
        <v/>
      </c>
      <c r="O269" s="131" t="n"/>
      <c r="P269" s="131" t="n"/>
      <c r="Q269" s="131" t="n"/>
      <c r="R269" s="131" t="n"/>
      <c r="S269" s="136">
        <f>IF(OR(C269="",E269="",G269=""),"",C269&amp;"|"&amp;E269&amp;"|"&amp;G269)</f>
        <v/>
      </c>
    </row>
    <row r="270">
      <c r="A270" s="54" t="inlineStr">
        <is>
          <t>EVL-00266</t>
        </is>
      </c>
      <c r="B270" s="131" t="n"/>
      <c r="C270" s="131" t="n"/>
      <c r="D270" s="54">
        <f>IF(C270="","",IFERROR(VLOOKUP(C270,'04_SCOPE_CLASSIFICATION'!$A$5:$B$35,2,FALSE),"UNKNOWN OBJECT"))</f>
        <v/>
      </c>
      <c r="E270" s="131" t="n"/>
      <c r="F270" s="54">
        <f>IF(E270="","",IFERROR(VLOOKUP(E270,'01_MANIFEST_LIBRARY'!$A$17:$B$35,2,FALSE),"UNKNOWN PACK"))</f>
        <v/>
      </c>
      <c r="G270" s="131" t="n"/>
      <c r="H270" s="131" t="n"/>
      <c r="I270" s="131" t="n"/>
      <c r="J270" s="136">
        <f>IF(B270="","",IF('02_SYSTEM_PROFILE'!B44="Operations-Connected",IF(COUNTIFS('07_EVIDENCE_VAULT'!$A:$A,B270,'07_EVIDENCE_VAULT'!$K:$K,"Current",'07_EVIDENCE_VAULT'!$T:$T,"Imported*",'07_EVIDENCE_VAULT'!$U:$U,"Reconciled")-COUNTIFS('07_EVIDENCE_VAULT'!$A:$A,B270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unreconciled"),IF(COUNTIFS('07_EVIDENCE_VAULT'!$A:$A,B270,'07_EVIDENCE_VAULT'!$K:$K,"Current")-COUNTIFS('07_EVIDENCE_VAULT'!$A:$A,B270,'07_EVIDENCE_VAULT'!$K:$K,"Current",'07_EVIDENCE_VAULT'!$I:$I,"&lt;"&amp;TODAY(),'07_EVIDENCE_VAULT'!$I:$I,"&lt;&gt;")&gt;0,"Current evidence","Missing / stale / unknown")))</f>
        <v/>
      </c>
      <c r="K270" s="136">
        <f>IF(B270="","",IF(D270="UNKNOWN OBJECT","BLOCK — unknown object",IF(D270="","BLOCK — object not configured",IF(F270="UNKNOWN PACK","BLOCK — unknown pack",IF(IFERROR(VLOOKUP(E270,'01_MANIFEST_LIBRARY'!$A$17:$D$35,4,FALSE),"")&lt;&gt;"Active","BLOCK — pack not active","VALID OBJECT/PACK")))))</f>
        <v/>
      </c>
      <c r="L270" s="136">
        <f>IF(B270="","",IF(G270="","BLOCK — Control / Claim ID required",IF(COUNTIFS('06_CONTROL_PACK_REGISTER'!$B$26:$B$225,C270,'06_CONTROL_PACK_REGISTER'!$C$26:$C$225,E270,'06_CONTROL_PACK_REGISTER'!$D$26:$D$225,G270)&gt;0,"VALID CONTROL/CLAIM","BLOCK — control/claim not registered for object + pack")))</f>
        <v/>
      </c>
      <c r="M270" s="131" t="n"/>
      <c r="N270" s="136">
        <f>IF(B270="","",IF(LEFT(J270,7)&lt;&gt;"Current","BLOCK — evidence currency",IF(K270&lt;&gt;"VALID OBJECT/PACK","BLOCK — object/pack mapping",IF(L270&lt;&gt;"VALID CONTROL/CLAIM","BLOCK — control/claim mapping",IF(M270="Confirmed supports requirement","REVIEWED SUPPORT",IF(M270="Rejected","REJECTED SUPPORT",IF(M270="Needs clarification","UNRESOLVED SUPPORT","UNREVIEWED SUPPORT")))))))</f>
        <v/>
      </c>
      <c r="O270" s="131" t="n"/>
      <c r="P270" s="131" t="n"/>
      <c r="Q270" s="131" t="n"/>
      <c r="R270" s="131" t="n"/>
      <c r="S270" s="136">
        <f>IF(OR(C270="",E270="",G270=""),"",C270&amp;"|"&amp;E270&amp;"|"&amp;G270)</f>
        <v/>
      </c>
    </row>
    <row r="271">
      <c r="A271" s="54" t="inlineStr">
        <is>
          <t>EVL-00267</t>
        </is>
      </c>
      <c r="B271" s="131" t="n"/>
      <c r="C271" s="131" t="n"/>
      <c r="D271" s="54">
        <f>IF(C271="","",IFERROR(VLOOKUP(C271,'04_SCOPE_CLASSIFICATION'!$A$5:$B$35,2,FALSE),"UNKNOWN OBJECT"))</f>
        <v/>
      </c>
      <c r="E271" s="131" t="n"/>
      <c r="F271" s="54">
        <f>IF(E271="","",IFERROR(VLOOKUP(E271,'01_MANIFEST_LIBRARY'!$A$17:$B$35,2,FALSE),"UNKNOWN PACK"))</f>
        <v/>
      </c>
      <c r="G271" s="131" t="n"/>
      <c r="H271" s="131" t="n"/>
      <c r="I271" s="131" t="n"/>
      <c r="J271" s="136">
        <f>IF(B271="","",IF('02_SYSTEM_PROFILE'!B44="Operations-Connected",IF(COUNTIFS('07_EVIDENCE_VAULT'!$A:$A,B271,'07_EVIDENCE_VAULT'!$K:$K,"Current",'07_EVIDENCE_VAULT'!$T:$T,"Imported*",'07_EVIDENCE_VAULT'!$U:$U,"Reconciled")-COUNTIFS('07_EVIDENCE_VAULT'!$A:$A,B271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unreconciled"),IF(COUNTIFS('07_EVIDENCE_VAULT'!$A:$A,B271,'07_EVIDENCE_VAULT'!$K:$K,"Current")-COUNTIFS('07_EVIDENCE_VAULT'!$A:$A,B271,'07_EVIDENCE_VAULT'!$K:$K,"Current",'07_EVIDENCE_VAULT'!$I:$I,"&lt;"&amp;TODAY(),'07_EVIDENCE_VAULT'!$I:$I,"&lt;&gt;")&gt;0,"Current evidence","Missing / stale / unknown")))</f>
        <v/>
      </c>
      <c r="K271" s="136">
        <f>IF(B271="","",IF(D271="UNKNOWN OBJECT","BLOCK — unknown object",IF(D271="","BLOCK — object not configured",IF(F271="UNKNOWN PACK","BLOCK — unknown pack",IF(IFERROR(VLOOKUP(E271,'01_MANIFEST_LIBRARY'!$A$17:$D$35,4,FALSE),"")&lt;&gt;"Active","BLOCK — pack not active","VALID OBJECT/PACK")))))</f>
        <v/>
      </c>
      <c r="L271" s="136">
        <f>IF(B271="","",IF(G271="","BLOCK — Control / Claim ID required",IF(COUNTIFS('06_CONTROL_PACK_REGISTER'!$B$26:$B$225,C271,'06_CONTROL_PACK_REGISTER'!$C$26:$C$225,E271,'06_CONTROL_PACK_REGISTER'!$D$26:$D$225,G271)&gt;0,"VALID CONTROL/CLAIM","BLOCK — control/claim not registered for object + pack")))</f>
        <v/>
      </c>
      <c r="M271" s="131" t="n"/>
      <c r="N271" s="136">
        <f>IF(B271="","",IF(LEFT(J271,7)&lt;&gt;"Current","BLOCK — evidence currency",IF(K271&lt;&gt;"VALID OBJECT/PACK","BLOCK — object/pack mapping",IF(L271&lt;&gt;"VALID CONTROL/CLAIM","BLOCK — control/claim mapping",IF(M271="Confirmed supports requirement","REVIEWED SUPPORT",IF(M271="Rejected","REJECTED SUPPORT",IF(M271="Needs clarification","UNRESOLVED SUPPORT","UNREVIEWED SUPPORT")))))))</f>
        <v/>
      </c>
      <c r="O271" s="131" t="n"/>
      <c r="P271" s="131" t="n"/>
      <c r="Q271" s="131" t="n"/>
      <c r="R271" s="131" t="n"/>
      <c r="S271" s="136">
        <f>IF(OR(C271="",E271="",G271=""),"",C271&amp;"|"&amp;E271&amp;"|"&amp;G271)</f>
        <v/>
      </c>
    </row>
    <row r="272">
      <c r="A272" s="54" t="inlineStr">
        <is>
          <t>EVL-00268</t>
        </is>
      </c>
      <c r="B272" s="131" t="n"/>
      <c r="C272" s="131" t="n"/>
      <c r="D272" s="54">
        <f>IF(C272="","",IFERROR(VLOOKUP(C272,'04_SCOPE_CLASSIFICATION'!$A$5:$B$35,2,FALSE),"UNKNOWN OBJECT"))</f>
        <v/>
      </c>
      <c r="E272" s="131" t="n"/>
      <c r="F272" s="54">
        <f>IF(E272="","",IFERROR(VLOOKUP(E272,'01_MANIFEST_LIBRARY'!$A$17:$B$35,2,FALSE),"UNKNOWN PACK"))</f>
        <v/>
      </c>
      <c r="G272" s="131" t="n"/>
      <c r="H272" s="131" t="n"/>
      <c r="I272" s="131" t="n"/>
      <c r="J272" s="136">
        <f>IF(B272="","",IF('02_SYSTEM_PROFILE'!B44="Operations-Connected",IF(COUNTIFS('07_EVIDENCE_VAULT'!$A:$A,B272,'07_EVIDENCE_VAULT'!$K:$K,"Current",'07_EVIDENCE_VAULT'!$T:$T,"Imported*",'07_EVIDENCE_VAULT'!$U:$U,"Reconciled")-COUNTIFS('07_EVIDENCE_VAULT'!$A:$A,B272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unreconciled"),IF(COUNTIFS('07_EVIDENCE_VAULT'!$A:$A,B272,'07_EVIDENCE_VAULT'!$K:$K,"Current")-COUNTIFS('07_EVIDENCE_VAULT'!$A:$A,B272,'07_EVIDENCE_VAULT'!$K:$K,"Current",'07_EVIDENCE_VAULT'!$I:$I,"&lt;"&amp;TODAY(),'07_EVIDENCE_VAULT'!$I:$I,"&lt;&gt;")&gt;0,"Current evidence","Missing / stale / unknown")))</f>
        <v/>
      </c>
      <c r="K272" s="136">
        <f>IF(B272="","",IF(D272="UNKNOWN OBJECT","BLOCK — unknown object",IF(D272="","BLOCK — object not configured",IF(F272="UNKNOWN PACK","BLOCK — unknown pack",IF(IFERROR(VLOOKUP(E272,'01_MANIFEST_LIBRARY'!$A$17:$D$35,4,FALSE),"")&lt;&gt;"Active","BLOCK — pack not active","VALID OBJECT/PACK")))))</f>
        <v/>
      </c>
      <c r="L272" s="136">
        <f>IF(B272="","",IF(G272="","BLOCK — Control / Claim ID required",IF(COUNTIFS('06_CONTROL_PACK_REGISTER'!$B$26:$B$225,C272,'06_CONTROL_PACK_REGISTER'!$C$26:$C$225,E272,'06_CONTROL_PACK_REGISTER'!$D$26:$D$225,G272)&gt;0,"VALID CONTROL/CLAIM","BLOCK — control/claim not registered for object + pack")))</f>
        <v/>
      </c>
      <c r="M272" s="131" t="n"/>
      <c r="N272" s="136">
        <f>IF(B272="","",IF(LEFT(J272,7)&lt;&gt;"Current","BLOCK — evidence currency",IF(K272&lt;&gt;"VALID OBJECT/PACK","BLOCK — object/pack mapping",IF(L272&lt;&gt;"VALID CONTROL/CLAIM","BLOCK — control/claim mapping",IF(M272="Confirmed supports requirement","REVIEWED SUPPORT",IF(M272="Rejected","REJECTED SUPPORT",IF(M272="Needs clarification","UNRESOLVED SUPPORT","UNREVIEWED SUPPORT")))))))</f>
        <v/>
      </c>
      <c r="O272" s="131" t="n"/>
      <c r="P272" s="131" t="n"/>
      <c r="Q272" s="131" t="n"/>
      <c r="R272" s="131" t="n"/>
      <c r="S272" s="136">
        <f>IF(OR(C272="",E272="",G272=""),"",C272&amp;"|"&amp;E272&amp;"|"&amp;G272)</f>
        <v/>
      </c>
    </row>
    <row r="273">
      <c r="A273" s="54" t="inlineStr">
        <is>
          <t>EVL-00269</t>
        </is>
      </c>
      <c r="B273" s="131" t="n"/>
      <c r="C273" s="131" t="n"/>
      <c r="D273" s="54">
        <f>IF(C273="","",IFERROR(VLOOKUP(C273,'04_SCOPE_CLASSIFICATION'!$A$5:$B$35,2,FALSE),"UNKNOWN OBJECT"))</f>
        <v/>
      </c>
      <c r="E273" s="131" t="n"/>
      <c r="F273" s="54">
        <f>IF(E273="","",IFERROR(VLOOKUP(E273,'01_MANIFEST_LIBRARY'!$A$17:$B$35,2,FALSE),"UNKNOWN PACK"))</f>
        <v/>
      </c>
      <c r="G273" s="131" t="n"/>
      <c r="H273" s="131" t="n"/>
      <c r="I273" s="131" t="n"/>
      <c r="J273" s="136">
        <f>IF(B273="","",IF('02_SYSTEM_PROFILE'!B44="Operations-Connected",IF(COUNTIFS('07_EVIDENCE_VAULT'!$A:$A,B273,'07_EVIDENCE_VAULT'!$K:$K,"Current",'07_EVIDENCE_VAULT'!$T:$T,"Imported*",'07_EVIDENCE_VAULT'!$U:$U,"Reconciled")-COUNTIFS('07_EVIDENCE_VAULT'!$A:$A,B273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unreconciled"),IF(COUNTIFS('07_EVIDENCE_VAULT'!$A:$A,B273,'07_EVIDENCE_VAULT'!$K:$K,"Current")-COUNTIFS('07_EVIDENCE_VAULT'!$A:$A,B273,'07_EVIDENCE_VAULT'!$K:$K,"Current",'07_EVIDENCE_VAULT'!$I:$I,"&lt;"&amp;TODAY(),'07_EVIDENCE_VAULT'!$I:$I,"&lt;&gt;")&gt;0,"Current evidence","Missing / stale / unknown")))</f>
        <v/>
      </c>
      <c r="K273" s="136">
        <f>IF(B273="","",IF(D273="UNKNOWN OBJECT","BLOCK — unknown object",IF(D273="","BLOCK — object not configured",IF(F273="UNKNOWN PACK","BLOCK — unknown pack",IF(IFERROR(VLOOKUP(E273,'01_MANIFEST_LIBRARY'!$A$17:$D$35,4,FALSE),"")&lt;&gt;"Active","BLOCK — pack not active","VALID OBJECT/PACK")))))</f>
        <v/>
      </c>
      <c r="L273" s="136">
        <f>IF(B273="","",IF(G273="","BLOCK — Control / Claim ID required",IF(COUNTIFS('06_CONTROL_PACK_REGISTER'!$B$26:$B$225,C273,'06_CONTROL_PACK_REGISTER'!$C$26:$C$225,E273,'06_CONTROL_PACK_REGISTER'!$D$26:$D$225,G273)&gt;0,"VALID CONTROL/CLAIM","BLOCK — control/claim not registered for object + pack")))</f>
        <v/>
      </c>
      <c r="M273" s="131" t="n"/>
      <c r="N273" s="136">
        <f>IF(B273="","",IF(LEFT(J273,7)&lt;&gt;"Current","BLOCK — evidence currency",IF(K273&lt;&gt;"VALID OBJECT/PACK","BLOCK — object/pack mapping",IF(L273&lt;&gt;"VALID CONTROL/CLAIM","BLOCK — control/claim mapping",IF(M273="Confirmed supports requirement","REVIEWED SUPPORT",IF(M273="Rejected","REJECTED SUPPORT",IF(M273="Needs clarification","UNRESOLVED SUPPORT","UNREVIEWED SUPPORT")))))))</f>
        <v/>
      </c>
      <c r="O273" s="131" t="n"/>
      <c r="P273" s="131" t="n"/>
      <c r="Q273" s="131" t="n"/>
      <c r="R273" s="131" t="n"/>
      <c r="S273" s="136">
        <f>IF(OR(C273="",E273="",G273=""),"",C273&amp;"|"&amp;E273&amp;"|"&amp;G273)</f>
        <v/>
      </c>
    </row>
    <row r="274">
      <c r="A274" s="54" t="inlineStr">
        <is>
          <t>EVL-00270</t>
        </is>
      </c>
      <c r="B274" s="131" t="n"/>
      <c r="C274" s="131" t="n"/>
      <c r="D274" s="54">
        <f>IF(C274="","",IFERROR(VLOOKUP(C274,'04_SCOPE_CLASSIFICATION'!$A$5:$B$35,2,FALSE),"UNKNOWN OBJECT"))</f>
        <v/>
      </c>
      <c r="E274" s="131" t="n"/>
      <c r="F274" s="54">
        <f>IF(E274="","",IFERROR(VLOOKUP(E274,'01_MANIFEST_LIBRARY'!$A$17:$B$35,2,FALSE),"UNKNOWN PACK"))</f>
        <v/>
      </c>
      <c r="G274" s="131" t="n"/>
      <c r="H274" s="131" t="n"/>
      <c r="I274" s="131" t="n"/>
      <c r="J274" s="136">
        <f>IF(B274="","",IF('02_SYSTEM_PROFILE'!B44="Operations-Connected",IF(COUNTIFS('07_EVIDENCE_VAULT'!$A:$A,B274,'07_EVIDENCE_VAULT'!$K:$K,"Current",'07_EVIDENCE_VAULT'!$T:$T,"Imported*",'07_EVIDENCE_VAULT'!$U:$U,"Reconciled")-COUNTIFS('07_EVIDENCE_VAULT'!$A:$A,B274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unreconciled"),IF(COUNTIFS('07_EVIDENCE_VAULT'!$A:$A,B274,'07_EVIDENCE_VAULT'!$K:$K,"Current")-COUNTIFS('07_EVIDENCE_VAULT'!$A:$A,B274,'07_EVIDENCE_VAULT'!$K:$K,"Current",'07_EVIDENCE_VAULT'!$I:$I,"&lt;"&amp;TODAY(),'07_EVIDENCE_VAULT'!$I:$I,"&lt;&gt;")&gt;0,"Current evidence","Missing / stale / unknown")))</f>
        <v/>
      </c>
      <c r="K274" s="136">
        <f>IF(B274="","",IF(D274="UNKNOWN OBJECT","BLOCK — unknown object",IF(D274="","BLOCK — object not configured",IF(F274="UNKNOWN PACK","BLOCK — unknown pack",IF(IFERROR(VLOOKUP(E274,'01_MANIFEST_LIBRARY'!$A$17:$D$35,4,FALSE),"")&lt;&gt;"Active","BLOCK — pack not active","VALID OBJECT/PACK")))))</f>
        <v/>
      </c>
      <c r="L274" s="136">
        <f>IF(B274="","",IF(G274="","BLOCK — Control / Claim ID required",IF(COUNTIFS('06_CONTROL_PACK_REGISTER'!$B$26:$B$225,C274,'06_CONTROL_PACK_REGISTER'!$C$26:$C$225,E274,'06_CONTROL_PACK_REGISTER'!$D$26:$D$225,G274)&gt;0,"VALID CONTROL/CLAIM","BLOCK — control/claim not registered for object + pack")))</f>
        <v/>
      </c>
      <c r="M274" s="131" t="n"/>
      <c r="N274" s="136">
        <f>IF(B274="","",IF(LEFT(J274,7)&lt;&gt;"Current","BLOCK — evidence currency",IF(K274&lt;&gt;"VALID OBJECT/PACK","BLOCK — object/pack mapping",IF(L274&lt;&gt;"VALID CONTROL/CLAIM","BLOCK — control/claim mapping",IF(M274="Confirmed supports requirement","REVIEWED SUPPORT",IF(M274="Rejected","REJECTED SUPPORT",IF(M274="Needs clarification","UNRESOLVED SUPPORT","UNREVIEWED SUPPORT")))))))</f>
        <v/>
      </c>
      <c r="O274" s="131" t="n"/>
      <c r="P274" s="131" t="n"/>
      <c r="Q274" s="131" t="n"/>
      <c r="R274" s="131" t="n"/>
      <c r="S274" s="136">
        <f>IF(OR(C274="",E274="",G274=""),"",C274&amp;"|"&amp;E274&amp;"|"&amp;G274)</f>
        <v/>
      </c>
    </row>
    <row r="275">
      <c r="A275" s="54" t="inlineStr">
        <is>
          <t>EVL-00271</t>
        </is>
      </c>
      <c r="B275" s="131" t="n"/>
      <c r="C275" s="131" t="n"/>
      <c r="D275" s="54">
        <f>IF(C275="","",IFERROR(VLOOKUP(C275,'04_SCOPE_CLASSIFICATION'!$A$5:$B$35,2,FALSE),"UNKNOWN OBJECT"))</f>
        <v/>
      </c>
      <c r="E275" s="131" t="n"/>
      <c r="F275" s="54">
        <f>IF(E275="","",IFERROR(VLOOKUP(E275,'01_MANIFEST_LIBRARY'!$A$17:$B$35,2,FALSE),"UNKNOWN PACK"))</f>
        <v/>
      </c>
      <c r="G275" s="131" t="n"/>
      <c r="H275" s="131" t="n"/>
      <c r="I275" s="131" t="n"/>
      <c r="J275" s="136">
        <f>IF(B275="","",IF('02_SYSTEM_PROFILE'!B44="Operations-Connected",IF(COUNTIFS('07_EVIDENCE_VAULT'!$A:$A,B275,'07_EVIDENCE_VAULT'!$K:$K,"Current",'07_EVIDENCE_VAULT'!$T:$T,"Imported*",'07_EVIDENCE_VAULT'!$U:$U,"Reconciled")-COUNTIFS('07_EVIDENCE_VAULT'!$A:$A,B275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unreconciled"),IF(COUNTIFS('07_EVIDENCE_VAULT'!$A:$A,B275,'07_EVIDENCE_VAULT'!$K:$K,"Current")-COUNTIFS('07_EVIDENCE_VAULT'!$A:$A,B275,'07_EVIDENCE_VAULT'!$K:$K,"Current",'07_EVIDENCE_VAULT'!$I:$I,"&lt;"&amp;TODAY(),'07_EVIDENCE_VAULT'!$I:$I,"&lt;&gt;")&gt;0,"Current evidence","Missing / stale / unknown")))</f>
        <v/>
      </c>
      <c r="K275" s="136">
        <f>IF(B275="","",IF(D275="UNKNOWN OBJECT","BLOCK — unknown object",IF(D275="","BLOCK — object not configured",IF(F275="UNKNOWN PACK","BLOCK — unknown pack",IF(IFERROR(VLOOKUP(E275,'01_MANIFEST_LIBRARY'!$A$17:$D$35,4,FALSE),"")&lt;&gt;"Active","BLOCK — pack not active","VALID OBJECT/PACK")))))</f>
        <v/>
      </c>
      <c r="L275" s="136">
        <f>IF(B275="","",IF(G275="","BLOCK — Control / Claim ID required",IF(COUNTIFS('06_CONTROL_PACK_REGISTER'!$B$26:$B$225,C275,'06_CONTROL_PACK_REGISTER'!$C$26:$C$225,E275,'06_CONTROL_PACK_REGISTER'!$D$26:$D$225,G275)&gt;0,"VALID CONTROL/CLAIM","BLOCK — control/claim not registered for object + pack")))</f>
        <v/>
      </c>
      <c r="M275" s="131" t="n"/>
      <c r="N275" s="136">
        <f>IF(B275="","",IF(LEFT(J275,7)&lt;&gt;"Current","BLOCK — evidence currency",IF(K275&lt;&gt;"VALID OBJECT/PACK","BLOCK — object/pack mapping",IF(L275&lt;&gt;"VALID CONTROL/CLAIM","BLOCK — control/claim mapping",IF(M275="Confirmed supports requirement","REVIEWED SUPPORT",IF(M275="Rejected","REJECTED SUPPORT",IF(M275="Needs clarification","UNRESOLVED SUPPORT","UNREVIEWED SUPPORT")))))))</f>
        <v/>
      </c>
      <c r="O275" s="131" t="n"/>
      <c r="P275" s="131" t="n"/>
      <c r="Q275" s="131" t="n"/>
      <c r="R275" s="131" t="n"/>
      <c r="S275" s="136">
        <f>IF(OR(C275="",E275="",G275=""),"",C275&amp;"|"&amp;E275&amp;"|"&amp;G275)</f>
        <v/>
      </c>
    </row>
    <row r="276">
      <c r="A276" s="54" t="inlineStr">
        <is>
          <t>EVL-00272</t>
        </is>
      </c>
      <c r="B276" s="131" t="n"/>
      <c r="C276" s="131" t="n"/>
      <c r="D276" s="54">
        <f>IF(C276="","",IFERROR(VLOOKUP(C276,'04_SCOPE_CLASSIFICATION'!$A$5:$B$35,2,FALSE),"UNKNOWN OBJECT"))</f>
        <v/>
      </c>
      <c r="E276" s="131" t="n"/>
      <c r="F276" s="54">
        <f>IF(E276="","",IFERROR(VLOOKUP(E276,'01_MANIFEST_LIBRARY'!$A$17:$B$35,2,FALSE),"UNKNOWN PACK"))</f>
        <v/>
      </c>
      <c r="G276" s="131" t="n"/>
      <c r="H276" s="131" t="n"/>
      <c r="I276" s="131" t="n"/>
      <c r="J276" s="136">
        <f>IF(B276="","",IF('02_SYSTEM_PROFILE'!B44="Operations-Connected",IF(COUNTIFS('07_EVIDENCE_VAULT'!$A:$A,B276,'07_EVIDENCE_VAULT'!$K:$K,"Current",'07_EVIDENCE_VAULT'!$T:$T,"Imported*",'07_EVIDENCE_VAULT'!$U:$U,"Reconciled")-COUNTIFS('07_EVIDENCE_VAULT'!$A:$A,B276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unreconciled"),IF(COUNTIFS('07_EVIDENCE_VAULT'!$A:$A,B276,'07_EVIDENCE_VAULT'!$K:$K,"Current")-COUNTIFS('07_EVIDENCE_VAULT'!$A:$A,B276,'07_EVIDENCE_VAULT'!$K:$K,"Current",'07_EVIDENCE_VAULT'!$I:$I,"&lt;"&amp;TODAY(),'07_EVIDENCE_VAULT'!$I:$I,"&lt;&gt;")&gt;0,"Current evidence","Missing / stale / unknown")))</f>
        <v/>
      </c>
      <c r="K276" s="136">
        <f>IF(B276="","",IF(D276="UNKNOWN OBJECT","BLOCK — unknown object",IF(D276="","BLOCK — object not configured",IF(F276="UNKNOWN PACK","BLOCK — unknown pack",IF(IFERROR(VLOOKUP(E276,'01_MANIFEST_LIBRARY'!$A$17:$D$35,4,FALSE),"")&lt;&gt;"Active","BLOCK — pack not active","VALID OBJECT/PACK")))))</f>
        <v/>
      </c>
      <c r="L276" s="136">
        <f>IF(B276="","",IF(G276="","BLOCK — Control / Claim ID required",IF(COUNTIFS('06_CONTROL_PACK_REGISTER'!$B$26:$B$225,C276,'06_CONTROL_PACK_REGISTER'!$C$26:$C$225,E276,'06_CONTROL_PACK_REGISTER'!$D$26:$D$225,G276)&gt;0,"VALID CONTROL/CLAIM","BLOCK — control/claim not registered for object + pack")))</f>
        <v/>
      </c>
      <c r="M276" s="131" t="n"/>
      <c r="N276" s="136">
        <f>IF(B276="","",IF(LEFT(J276,7)&lt;&gt;"Current","BLOCK — evidence currency",IF(K276&lt;&gt;"VALID OBJECT/PACK","BLOCK — object/pack mapping",IF(L276&lt;&gt;"VALID CONTROL/CLAIM","BLOCK — control/claim mapping",IF(M276="Confirmed supports requirement","REVIEWED SUPPORT",IF(M276="Rejected","REJECTED SUPPORT",IF(M276="Needs clarification","UNRESOLVED SUPPORT","UNREVIEWED SUPPORT")))))))</f>
        <v/>
      </c>
      <c r="O276" s="131" t="n"/>
      <c r="P276" s="131" t="n"/>
      <c r="Q276" s="131" t="n"/>
      <c r="R276" s="131" t="n"/>
      <c r="S276" s="136">
        <f>IF(OR(C276="",E276="",G276=""),"",C276&amp;"|"&amp;E276&amp;"|"&amp;G276)</f>
        <v/>
      </c>
    </row>
    <row r="277">
      <c r="A277" s="54" t="inlineStr">
        <is>
          <t>EVL-00273</t>
        </is>
      </c>
      <c r="B277" s="131" t="n"/>
      <c r="C277" s="131" t="n"/>
      <c r="D277" s="54">
        <f>IF(C277="","",IFERROR(VLOOKUP(C277,'04_SCOPE_CLASSIFICATION'!$A$5:$B$35,2,FALSE),"UNKNOWN OBJECT"))</f>
        <v/>
      </c>
      <c r="E277" s="131" t="n"/>
      <c r="F277" s="54">
        <f>IF(E277="","",IFERROR(VLOOKUP(E277,'01_MANIFEST_LIBRARY'!$A$17:$B$35,2,FALSE),"UNKNOWN PACK"))</f>
        <v/>
      </c>
      <c r="G277" s="131" t="n"/>
      <c r="H277" s="131" t="n"/>
      <c r="I277" s="131" t="n"/>
      <c r="J277" s="136">
        <f>IF(B277="","",IF('02_SYSTEM_PROFILE'!B44="Operations-Connected",IF(COUNTIFS('07_EVIDENCE_VAULT'!$A:$A,B277,'07_EVIDENCE_VAULT'!$K:$K,"Current",'07_EVIDENCE_VAULT'!$T:$T,"Imported*",'07_EVIDENCE_VAULT'!$U:$U,"Reconciled")-COUNTIFS('07_EVIDENCE_VAULT'!$A:$A,B277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unreconciled"),IF(COUNTIFS('07_EVIDENCE_VAULT'!$A:$A,B277,'07_EVIDENCE_VAULT'!$K:$K,"Current")-COUNTIFS('07_EVIDENCE_VAULT'!$A:$A,B277,'07_EVIDENCE_VAULT'!$K:$K,"Current",'07_EVIDENCE_VAULT'!$I:$I,"&lt;"&amp;TODAY(),'07_EVIDENCE_VAULT'!$I:$I,"&lt;&gt;")&gt;0,"Current evidence","Missing / stale / unknown")))</f>
        <v/>
      </c>
      <c r="K277" s="136">
        <f>IF(B277="","",IF(D277="UNKNOWN OBJECT","BLOCK — unknown object",IF(D277="","BLOCK — object not configured",IF(F277="UNKNOWN PACK","BLOCK — unknown pack",IF(IFERROR(VLOOKUP(E277,'01_MANIFEST_LIBRARY'!$A$17:$D$35,4,FALSE),"")&lt;&gt;"Active","BLOCK — pack not active","VALID OBJECT/PACK")))))</f>
        <v/>
      </c>
      <c r="L277" s="136">
        <f>IF(B277="","",IF(G277="","BLOCK — Control / Claim ID required",IF(COUNTIFS('06_CONTROL_PACK_REGISTER'!$B$26:$B$225,C277,'06_CONTROL_PACK_REGISTER'!$C$26:$C$225,E277,'06_CONTROL_PACK_REGISTER'!$D$26:$D$225,G277)&gt;0,"VALID CONTROL/CLAIM","BLOCK — control/claim not registered for object + pack")))</f>
        <v/>
      </c>
      <c r="M277" s="131" t="n"/>
      <c r="N277" s="136">
        <f>IF(B277="","",IF(LEFT(J277,7)&lt;&gt;"Current","BLOCK — evidence currency",IF(K277&lt;&gt;"VALID OBJECT/PACK","BLOCK — object/pack mapping",IF(L277&lt;&gt;"VALID CONTROL/CLAIM","BLOCK — control/claim mapping",IF(M277="Confirmed supports requirement","REVIEWED SUPPORT",IF(M277="Rejected","REJECTED SUPPORT",IF(M277="Needs clarification","UNRESOLVED SUPPORT","UNREVIEWED SUPPORT")))))))</f>
        <v/>
      </c>
      <c r="O277" s="131" t="n"/>
      <c r="P277" s="131" t="n"/>
      <c r="Q277" s="131" t="n"/>
      <c r="R277" s="131" t="n"/>
      <c r="S277" s="136">
        <f>IF(OR(C277="",E277="",G277=""),"",C277&amp;"|"&amp;E277&amp;"|"&amp;G277)</f>
        <v/>
      </c>
    </row>
    <row r="278">
      <c r="A278" s="54" t="inlineStr">
        <is>
          <t>EVL-00274</t>
        </is>
      </c>
      <c r="B278" s="131" t="n"/>
      <c r="C278" s="131" t="n"/>
      <c r="D278" s="54">
        <f>IF(C278="","",IFERROR(VLOOKUP(C278,'04_SCOPE_CLASSIFICATION'!$A$5:$B$35,2,FALSE),"UNKNOWN OBJECT"))</f>
        <v/>
      </c>
      <c r="E278" s="131" t="n"/>
      <c r="F278" s="54">
        <f>IF(E278="","",IFERROR(VLOOKUP(E278,'01_MANIFEST_LIBRARY'!$A$17:$B$35,2,FALSE),"UNKNOWN PACK"))</f>
        <v/>
      </c>
      <c r="G278" s="131" t="n"/>
      <c r="H278" s="131" t="n"/>
      <c r="I278" s="131" t="n"/>
      <c r="J278" s="136">
        <f>IF(B278="","",IF('02_SYSTEM_PROFILE'!B44="Operations-Connected",IF(COUNTIFS('07_EVIDENCE_VAULT'!$A:$A,B278,'07_EVIDENCE_VAULT'!$K:$K,"Current",'07_EVIDENCE_VAULT'!$T:$T,"Imported*",'07_EVIDENCE_VAULT'!$U:$U,"Reconciled")-COUNTIFS('07_EVIDENCE_VAULT'!$A:$A,B278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unreconciled"),IF(COUNTIFS('07_EVIDENCE_VAULT'!$A:$A,B278,'07_EVIDENCE_VAULT'!$K:$K,"Current")-COUNTIFS('07_EVIDENCE_VAULT'!$A:$A,B278,'07_EVIDENCE_VAULT'!$K:$K,"Current",'07_EVIDENCE_VAULT'!$I:$I,"&lt;"&amp;TODAY(),'07_EVIDENCE_VAULT'!$I:$I,"&lt;&gt;")&gt;0,"Current evidence","Missing / stale / unknown")))</f>
        <v/>
      </c>
      <c r="K278" s="136">
        <f>IF(B278="","",IF(D278="UNKNOWN OBJECT","BLOCK — unknown object",IF(D278="","BLOCK — object not configured",IF(F278="UNKNOWN PACK","BLOCK — unknown pack",IF(IFERROR(VLOOKUP(E278,'01_MANIFEST_LIBRARY'!$A$17:$D$35,4,FALSE),"")&lt;&gt;"Active","BLOCK — pack not active","VALID OBJECT/PACK")))))</f>
        <v/>
      </c>
      <c r="L278" s="136">
        <f>IF(B278="","",IF(G278="","BLOCK — Control / Claim ID required",IF(COUNTIFS('06_CONTROL_PACK_REGISTER'!$B$26:$B$225,C278,'06_CONTROL_PACK_REGISTER'!$C$26:$C$225,E278,'06_CONTROL_PACK_REGISTER'!$D$26:$D$225,G278)&gt;0,"VALID CONTROL/CLAIM","BLOCK — control/claim not registered for object + pack")))</f>
        <v/>
      </c>
      <c r="M278" s="131" t="n"/>
      <c r="N278" s="136">
        <f>IF(B278="","",IF(LEFT(J278,7)&lt;&gt;"Current","BLOCK — evidence currency",IF(K278&lt;&gt;"VALID OBJECT/PACK","BLOCK — object/pack mapping",IF(L278&lt;&gt;"VALID CONTROL/CLAIM","BLOCK — control/claim mapping",IF(M278="Confirmed supports requirement","REVIEWED SUPPORT",IF(M278="Rejected","REJECTED SUPPORT",IF(M278="Needs clarification","UNRESOLVED SUPPORT","UNREVIEWED SUPPORT")))))))</f>
        <v/>
      </c>
      <c r="O278" s="131" t="n"/>
      <c r="P278" s="131" t="n"/>
      <c r="Q278" s="131" t="n"/>
      <c r="R278" s="131" t="n"/>
      <c r="S278" s="136">
        <f>IF(OR(C278="",E278="",G278=""),"",C278&amp;"|"&amp;E278&amp;"|"&amp;G278)</f>
        <v/>
      </c>
    </row>
    <row r="279">
      <c r="A279" s="54" t="inlineStr">
        <is>
          <t>EVL-00275</t>
        </is>
      </c>
      <c r="B279" s="131" t="n"/>
      <c r="C279" s="131" t="n"/>
      <c r="D279" s="54">
        <f>IF(C279="","",IFERROR(VLOOKUP(C279,'04_SCOPE_CLASSIFICATION'!$A$5:$B$35,2,FALSE),"UNKNOWN OBJECT"))</f>
        <v/>
      </c>
      <c r="E279" s="131" t="n"/>
      <c r="F279" s="54">
        <f>IF(E279="","",IFERROR(VLOOKUP(E279,'01_MANIFEST_LIBRARY'!$A$17:$B$35,2,FALSE),"UNKNOWN PACK"))</f>
        <v/>
      </c>
      <c r="G279" s="131" t="n"/>
      <c r="H279" s="131" t="n"/>
      <c r="I279" s="131" t="n"/>
      <c r="J279" s="136">
        <f>IF(B279="","",IF('02_SYSTEM_PROFILE'!B44="Operations-Connected",IF(COUNTIFS('07_EVIDENCE_VAULT'!$A:$A,B279,'07_EVIDENCE_VAULT'!$K:$K,"Current",'07_EVIDENCE_VAULT'!$T:$T,"Imported*",'07_EVIDENCE_VAULT'!$U:$U,"Reconciled")-COUNTIFS('07_EVIDENCE_VAULT'!$A:$A,B279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unreconciled"),IF(COUNTIFS('07_EVIDENCE_VAULT'!$A:$A,B279,'07_EVIDENCE_VAULT'!$K:$K,"Current")-COUNTIFS('07_EVIDENCE_VAULT'!$A:$A,B279,'07_EVIDENCE_VAULT'!$K:$K,"Current",'07_EVIDENCE_VAULT'!$I:$I,"&lt;"&amp;TODAY(),'07_EVIDENCE_VAULT'!$I:$I,"&lt;&gt;")&gt;0,"Current evidence","Missing / stale / unknown")))</f>
        <v/>
      </c>
      <c r="K279" s="136">
        <f>IF(B279="","",IF(D279="UNKNOWN OBJECT","BLOCK — unknown object",IF(D279="","BLOCK — object not configured",IF(F279="UNKNOWN PACK","BLOCK — unknown pack",IF(IFERROR(VLOOKUP(E279,'01_MANIFEST_LIBRARY'!$A$17:$D$35,4,FALSE),"")&lt;&gt;"Active","BLOCK — pack not active","VALID OBJECT/PACK")))))</f>
        <v/>
      </c>
      <c r="L279" s="136">
        <f>IF(B279="","",IF(G279="","BLOCK — Control / Claim ID required",IF(COUNTIFS('06_CONTROL_PACK_REGISTER'!$B$26:$B$225,C279,'06_CONTROL_PACK_REGISTER'!$C$26:$C$225,E279,'06_CONTROL_PACK_REGISTER'!$D$26:$D$225,G279)&gt;0,"VALID CONTROL/CLAIM","BLOCK — control/claim not registered for object + pack")))</f>
        <v/>
      </c>
      <c r="M279" s="131" t="n"/>
      <c r="N279" s="136">
        <f>IF(B279="","",IF(LEFT(J279,7)&lt;&gt;"Current","BLOCK — evidence currency",IF(K279&lt;&gt;"VALID OBJECT/PACK","BLOCK — object/pack mapping",IF(L279&lt;&gt;"VALID CONTROL/CLAIM","BLOCK — control/claim mapping",IF(M279="Confirmed supports requirement","REVIEWED SUPPORT",IF(M279="Rejected","REJECTED SUPPORT",IF(M279="Needs clarification","UNRESOLVED SUPPORT","UNREVIEWED SUPPORT")))))))</f>
        <v/>
      </c>
      <c r="O279" s="131" t="n"/>
      <c r="P279" s="131" t="n"/>
      <c r="Q279" s="131" t="n"/>
      <c r="R279" s="131" t="n"/>
      <c r="S279" s="136">
        <f>IF(OR(C279="",E279="",G279=""),"",C279&amp;"|"&amp;E279&amp;"|"&amp;G279)</f>
        <v/>
      </c>
    </row>
    <row r="280">
      <c r="A280" s="54" t="inlineStr">
        <is>
          <t>EVL-00276</t>
        </is>
      </c>
      <c r="B280" s="131" t="n"/>
      <c r="C280" s="131" t="n"/>
      <c r="D280" s="54">
        <f>IF(C280="","",IFERROR(VLOOKUP(C280,'04_SCOPE_CLASSIFICATION'!$A$5:$B$35,2,FALSE),"UNKNOWN OBJECT"))</f>
        <v/>
      </c>
      <c r="E280" s="131" t="n"/>
      <c r="F280" s="54">
        <f>IF(E280="","",IFERROR(VLOOKUP(E280,'01_MANIFEST_LIBRARY'!$A$17:$B$35,2,FALSE),"UNKNOWN PACK"))</f>
        <v/>
      </c>
      <c r="G280" s="131" t="n"/>
      <c r="H280" s="131" t="n"/>
      <c r="I280" s="131" t="n"/>
      <c r="J280" s="136">
        <f>IF(B280="","",IF('02_SYSTEM_PROFILE'!B44="Operations-Connected",IF(COUNTIFS('07_EVIDENCE_VAULT'!$A:$A,B280,'07_EVIDENCE_VAULT'!$K:$K,"Current",'07_EVIDENCE_VAULT'!$T:$T,"Imported*",'07_EVIDENCE_VAULT'!$U:$U,"Reconciled")-COUNTIFS('07_EVIDENCE_VAULT'!$A:$A,B280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unreconciled"),IF(COUNTIFS('07_EVIDENCE_VAULT'!$A:$A,B280,'07_EVIDENCE_VAULT'!$K:$K,"Current")-COUNTIFS('07_EVIDENCE_VAULT'!$A:$A,B280,'07_EVIDENCE_VAULT'!$K:$K,"Current",'07_EVIDENCE_VAULT'!$I:$I,"&lt;"&amp;TODAY(),'07_EVIDENCE_VAULT'!$I:$I,"&lt;&gt;")&gt;0,"Current evidence","Missing / stale / unknown")))</f>
        <v/>
      </c>
      <c r="K280" s="136">
        <f>IF(B280="","",IF(D280="UNKNOWN OBJECT","BLOCK — unknown object",IF(D280="","BLOCK — object not configured",IF(F280="UNKNOWN PACK","BLOCK — unknown pack",IF(IFERROR(VLOOKUP(E280,'01_MANIFEST_LIBRARY'!$A$17:$D$35,4,FALSE),"")&lt;&gt;"Active","BLOCK — pack not active","VALID OBJECT/PACK")))))</f>
        <v/>
      </c>
      <c r="L280" s="136">
        <f>IF(B280="","",IF(G280="","BLOCK — Control / Claim ID required",IF(COUNTIFS('06_CONTROL_PACK_REGISTER'!$B$26:$B$225,C280,'06_CONTROL_PACK_REGISTER'!$C$26:$C$225,E280,'06_CONTROL_PACK_REGISTER'!$D$26:$D$225,G280)&gt;0,"VALID CONTROL/CLAIM","BLOCK — control/claim not registered for object + pack")))</f>
        <v/>
      </c>
      <c r="M280" s="131" t="n"/>
      <c r="N280" s="136">
        <f>IF(B280="","",IF(LEFT(J280,7)&lt;&gt;"Current","BLOCK — evidence currency",IF(K280&lt;&gt;"VALID OBJECT/PACK","BLOCK — object/pack mapping",IF(L280&lt;&gt;"VALID CONTROL/CLAIM","BLOCK — control/claim mapping",IF(M280="Confirmed supports requirement","REVIEWED SUPPORT",IF(M280="Rejected","REJECTED SUPPORT",IF(M280="Needs clarification","UNRESOLVED SUPPORT","UNREVIEWED SUPPORT")))))))</f>
        <v/>
      </c>
      <c r="O280" s="131" t="n"/>
      <c r="P280" s="131" t="n"/>
      <c r="Q280" s="131" t="n"/>
      <c r="R280" s="131" t="n"/>
      <c r="S280" s="136">
        <f>IF(OR(C280="",E280="",G280=""),"",C280&amp;"|"&amp;E280&amp;"|"&amp;G280)</f>
        <v/>
      </c>
    </row>
    <row r="281">
      <c r="A281" s="54" t="inlineStr">
        <is>
          <t>EVL-00277</t>
        </is>
      </c>
      <c r="B281" s="131" t="n"/>
      <c r="C281" s="131" t="n"/>
      <c r="D281" s="54">
        <f>IF(C281="","",IFERROR(VLOOKUP(C281,'04_SCOPE_CLASSIFICATION'!$A$5:$B$35,2,FALSE),"UNKNOWN OBJECT"))</f>
        <v/>
      </c>
      <c r="E281" s="131" t="n"/>
      <c r="F281" s="54">
        <f>IF(E281="","",IFERROR(VLOOKUP(E281,'01_MANIFEST_LIBRARY'!$A$17:$B$35,2,FALSE),"UNKNOWN PACK"))</f>
        <v/>
      </c>
      <c r="G281" s="131" t="n"/>
      <c r="H281" s="131" t="n"/>
      <c r="I281" s="131" t="n"/>
      <c r="J281" s="136">
        <f>IF(B281="","",IF('02_SYSTEM_PROFILE'!B44="Operations-Connected",IF(COUNTIFS('07_EVIDENCE_VAULT'!$A:$A,B281,'07_EVIDENCE_VAULT'!$K:$K,"Current",'07_EVIDENCE_VAULT'!$T:$T,"Imported*",'07_EVIDENCE_VAULT'!$U:$U,"Reconciled")-COUNTIFS('07_EVIDENCE_VAULT'!$A:$A,B281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unreconciled"),IF(COUNTIFS('07_EVIDENCE_VAULT'!$A:$A,B281,'07_EVIDENCE_VAULT'!$K:$K,"Current")-COUNTIFS('07_EVIDENCE_VAULT'!$A:$A,B281,'07_EVIDENCE_VAULT'!$K:$K,"Current",'07_EVIDENCE_VAULT'!$I:$I,"&lt;"&amp;TODAY(),'07_EVIDENCE_VAULT'!$I:$I,"&lt;&gt;")&gt;0,"Current evidence","Missing / stale / unknown")))</f>
        <v/>
      </c>
      <c r="K281" s="136">
        <f>IF(B281="","",IF(D281="UNKNOWN OBJECT","BLOCK — unknown object",IF(D281="","BLOCK — object not configured",IF(F281="UNKNOWN PACK","BLOCK — unknown pack",IF(IFERROR(VLOOKUP(E281,'01_MANIFEST_LIBRARY'!$A$17:$D$35,4,FALSE),"")&lt;&gt;"Active","BLOCK — pack not active","VALID OBJECT/PACK")))))</f>
        <v/>
      </c>
      <c r="L281" s="136">
        <f>IF(B281="","",IF(G281="","BLOCK — Control / Claim ID required",IF(COUNTIFS('06_CONTROL_PACK_REGISTER'!$B$26:$B$225,C281,'06_CONTROL_PACK_REGISTER'!$C$26:$C$225,E281,'06_CONTROL_PACK_REGISTER'!$D$26:$D$225,G281)&gt;0,"VALID CONTROL/CLAIM","BLOCK — control/claim not registered for object + pack")))</f>
        <v/>
      </c>
      <c r="M281" s="131" t="n"/>
      <c r="N281" s="136">
        <f>IF(B281="","",IF(LEFT(J281,7)&lt;&gt;"Current","BLOCK — evidence currency",IF(K281&lt;&gt;"VALID OBJECT/PACK","BLOCK — object/pack mapping",IF(L281&lt;&gt;"VALID CONTROL/CLAIM","BLOCK — control/claim mapping",IF(M281="Confirmed supports requirement","REVIEWED SUPPORT",IF(M281="Rejected","REJECTED SUPPORT",IF(M281="Needs clarification","UNRESOLVED SUPPORT","UNREVIEWED SUPPORT")))))))</f>
        <v/>
      </c>
      <c r="O281" s="131" t="n"/>
      <c r="P281" s="131" t="n"/>
      <c r="Q281" s="131" t="n"/>
      <c r="R281" s="131" t="n"/>
      <c r="S281" s="136">
        <f>IF(OR(C281="",E281="",G281=""),"",C281&amp;"|"&amp;E281&amp;"|"&amp;G281)</f>
        <v/>
      </c>
    </row>
    <row r="282">
      <c r="A282" s="54" t="inlineStr">
        <is>
          <t>EVL-00278</t>
        </is>
      </c>
      <c r="B282" s="131" t="n"/>
      <c r="C282" s="131" t="n"/>
      <c r="D282" s="54">
        <f>IF(C282="","",IFERROR(VLOOKUP(C282,'04_SCOPE_CLASSIFICATION'!$A$5:$B$35,2,FALSE),"UNKNOWN OBJECT"))</f>
        <v/>
      </c>
      <c r="E282" s="131" t="n"/>
      <c r="F282" s="54">
        <f>IF(E282="","",IFERROR(VLOOKUP(E282,'01_MANIFEST_LIBRARY'!$A$17:$B$35,2,FALSE),"UNKNOWN PACK"))</f>
        <v/>
      </c>
      <c r="G282" s="131" t="n"/>
      <c r="H282" s="131" t="n"/>
      <c r="I282" s="131" t="n"/>
      <c r="J282" s="136">
        <f>IF(B282="","",IF('02_SYSTEM_PROFILE'!B44="Operations-Connected",IF(COUNTIFS('07_EVIDENCE_VAULT'!$A:$A,B282,'07_EVIDENCE_VAULT'!$K:$K,"Current",'07_EVIDENCE_VAULT'!$T:$T,"Imported*",'07_EVIDENCE_VAULT'!$U:$U,"Reconciled")-COUNTIFS('07_EVIDENCE_VAULT'!$A:$A,B282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unreconciled"),IF(COUNTIFS('07_EVIDENCE_VAULT'!$A:$A,B282,'07_EVIDENCE_VAULT'!$K:$K,"Current")-COUNTIFS('07_EVIDENCE_VAULT'!$A:$A,B282,'07_EVIDENCE_VAULT'!$K:$K,"Current",'07_EVIDENCE_VAULT'!$I:$I,"&lt;"&amp;TODAY(),'07_EVIDENCE_VAULT'!$I:$I,"&lt;&gt;")&gt;0,"Current evidence","Missing / stale / unknown")))</f>
        <v/>
      </c>
      <c r="K282" s="136">
        <f>IF(B282="","",IF(D282="UNKNOWN OBJECT","BLOCK — unknown object",IF(D282="","BLOCK — object not configured",IF(F282="UNKNOWN PACK","BLOCK — unknown pack",IF(IFERROR(VLOOKUP(E282,'01_MANIFEST_LIBRARY'!$A$17:$D$35,4,FALSE),"")&lt;&gt;"Active","BLOCK — pack not active","VALID OBJECT/PACK")))))</f>
        <v/>
      </c>
      <c r="L282" s="136">
        <f>IF(B282="","",IF(G282="","BLOCK — Control / Claim ID required",IF(COUNTIFS('06_CONTROL_PACK_REGISTER'!$B$26:$B$225,C282,'06_CONTROL_PACK_REGISTER'!$C$26:$C$225,E282,'06_CONTROL_PACK_REGISTER'!$D$26:$D$225,G282)&gt;0,"VALID CONTROL/CLAIM","BLOCK — control/claim not registered for object + pack")))</f>
        <v/>
      </c>
      <c r="M282" s="131" t="n"/>
      <c r="N282" s="136">
        <f>IF(B282="","",IF(LEFT(J282,7)&lt;&gt;"Current","BLOCK — evidence currency",IF(K282&lt;&gt;"VALID OBJECT/PACK","BLOCK — object/pack mapping",IF(L282&lt;&gt;"VALID CONTROL/CLAIM","BLOCK — control/claim mapping",IF(M282="Confirmed supports requirement","REVIEWED SUPPORT",IF(M282="Rejected","REJECTED SUPPORT",IF(M282="Needs clarification","UNRESOLVED SUPPORT","UNREVIEWED SUPPORT")))))))</f>
        <v/>
      </c>
      <c r="O282" s="131" t="n"/>
      <c r="P282" s="131" t="n"/>
      <c r="Q282" s="131" t="n"/>
      <c r="R282" s="131" t="n"/>
      <c r="S282" s="136">
        <f>IF(OR(C282="",E282="",G282=""),"",C282&amp;"|"&amp;E282&amp;"|"&amp;G282)</f>
        <v/>
      </c>
    </row>
    <row r="283">
      <c r="A283" s="54" t="inlineStr">
        <is>
          <t>EVL-00279</t>
        </is>
      </c>
      <c r="B283" s="131" t="n"/>
      <c r="C283" s="131" t="n"/>
      <c r="D283" s="54">
        <f>IF(C283="","",IFERROR(VLOOKUP(C283,'04_SCOPE_CLASSIFICATION'!$A$5:$B$35,2,FALSE),"UNKNOWN OBJECT"))</f>
        <v/>
      </c>
      <c r="E283" s="131" t="n"/>
      <c r="F283" s="54">
        <f>IF(E283="","",IFERROR(VLOOKUP(E283,'01_MANIFEST_LIBRARY'!$A$17:$B$35,2,FALSE),"UNKNOWN PACK"))</f>
        <v/>
      </c>
      <c r="G283" s="131" t="n"/>
      <c r="H283" s="131" t="n"/>
      <c r="I283" s="131" t="n"/>
      <c r="J283" s="136">
        <f>IF(B283="","",IF('02_SYSTEM_PROFILE'!B44="Operations-Connected",IF(COUNTIFS('07_EVIDENCE_VAULT'!$A:$A,B283,'07_EVIDENCE_VAULT'!$K:$K,"Current",'07_EVIDENCE_VAULT'!$T:$T,"Imported*",'07_EVIDENCE_VAULT'!$U:$U,"Reconciled")-COUNTIFS('07_EVIDENCE_VAULT'!$A:$A,B283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unreconciled"),IF(COUNTIFS('07_EVIDENCE_VAULT'!$A:$A,B283,'07_EVIDENCE_VAULT'!$K:$K,"Current")-COUNTIFS('07_EVIDENCE_VAULT'!$A:$A,B283,'07_EVIDENCE_VAULT'!$K:$K,"Current",'07_EVIDENCE_VAULT'!$I:$I,"&lt;"&amp;TODAY(),'07_EVIDENCE_VAULT'!$I:$I,"&lt;&gt;")&gt;0,"Current evidence","Missing / stale / unknown")))</f>
        <v/>
      </c>
      <c r="K283" s="136">
        <f>IF(B283="","",IF(D283="UNKNOWN OBJECT","BLOCK — unknown object",IF(D283="","BLOCK — object not configured",IF(F283="UNKNOWN PACK","BLOCK — unknown pack",IF(IFERROR(VLOOKUP(E283,'01_MANIFEST_LIBRARY'!$A$17:$D$35,4,FALSE),"")&lt;&gt;"Active","BLOCK — pack not active","VALID OBJECT/PACK")))))</f>
        <v/>
      </c>
      <c r="L283" s="136">
        <f>IF(B283="","",IF(G283="","BLOCK — Control / Claim ID required",IF(COUNTIFS('06_CONTROL_PACK_REGISTER'!$B$26:$B$225,C283,'06_CONTROL_PACK_REGISTER'!$C$26:$C$225,E283,'06_CONTROL_PACK_REGISTER'!$D$26:$D$225,G283)&gt;0,"VALID CONTROL/CLAIM","BLOCK — control/claim not registered for object + pack")))</f>
        <v/>
      </c>
      <c r="M283" s="131" t="n"/>
      <c r="N283" s="136">
        <f>IF(B283="","",IF(LEFT(J283,7)&lt;&gt;"Current","BLOCK — evidence currency",IF(K283&lt;&gt;"VALID OBJECT/PACK","BLOCK — object/pack mapping",IF(L283&lt;&gt;"VALID CONTROL/CLAIM","BLOCK — control/claim mapping",IF(M283="Confirmed supports requirement","REVIEWED SUPPORT",IF(M283="Rejected","REJECTED SUPPORT",IF(M283="Needs clarification","UNRESOLVED SUPPORT","UNREVIEWED SUPPORT")))))))</f>
        <v/>
      </c>
      <c r="O283" s="131" t="n"/>
      <c r="P283" s="131" t="n"/>
      <c r="Q283" s="131" t="n"/>
      <c r="R283" s="131" t="n"/>
      <c r="S283" s="136">
        <f>IF(OR(C283="",E283="",G283=""),"",C283&amp;"|"&amp;E283&amp;"|"&amp;G283)</f>
        <v/>
      </c>
    </row>
    <row r="284">
      <c r="A284" s="54" t="inlineStr">
        <is>
          <t>EVL-00280</t>
        </is>
      </c>
      <c r="B284" s="131" t="n"/>
      <c r="C284" s="131" t="n"/>
      <c r="D284" s="54">
        <f>IF(C284="","",IFERROR(VLOOKUP(C284,'04_SCOPE_CLASSIFICATION'!$A$5:$B$35,2,FALSE),"UNKNOWN OBJECT"))</f>
        <v/>
      </c>
      <c r="E284" s="131" t="n"/>
      <c r="F284" s="54">
        <f>IF(E284="","",IFERROR(VLOOKUP(E284,'01_MANIFEST_LIBRARY'!$A$17:$B$35,2,FALSE),"UNKNOWN PACK"))</f>
        <v/>
      </c>
      <c r="G284" s="131" t="n"/>
      <c r="H284" s="131" t="n"/>
      <c r="I284" s="131" t="n"/>
      <c r="J284" s="136">
        <f>IF(B284="","",IF('02_SYSTEM_PROFILE'!B44="Operations-Connected",IF(COUNTIFS('07_EVIDENCE_VAULT'!$A:$A,B284,'07_EVIDENCE_VAULT'!$K:$K,"Current",'07_EVIDENCE_VAULT'!$T:$T,"Imported*",'07_EVIDENCE_VAULT'!$U:$U,"Reconciled")-COUNTIFS('07_EVIDENCE_VAULT'!$A:$A,B284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unreconciled"),IF(COUNTIFS('07_EVIDENCE_VAULT'!$A:$A,B284,'07_EVIDENCE_VAULT'!$K:$K,"Current")-COUNTIFS('07_EVIDENCE_VAULT'!$A:$A,B284,'07_EVIDENCE_VAULT'!$K:$K,"Current",'07_EVIDENCE_VAULT'!$I:$I,"&lt;"&amp;TODAY(),'07_EVIDENCE_VAULT'!$I:$I,"&lt;&gt;")&gt;0,"Current evidence","Missing / stale / unknown")))</f>
        <v/>
      </c>
      <c r="K284" s="136">
        <f>IF(B284="","",IF(D284="UNKNOWN OBJECT","BLOCK — unknown object",IF(D284="","BLOCK — object not configured",IF(F284="UNKNOWN PACK","BLOCK — unknown pack",IF(IFERROR(VLOOKUP(E284,'01_MANIFEST_LIBRARY'!$A$17:$D$35,4,FALSE),"")&lt;&gt;"Active","BLOCK — pack not active","VALID OBJECT/PACK")))))</f>
        <v/>
      </c>
      <c r="L284" s="136">
        <f>IF(B284="","",IF(G284="","BLOCK — Control / Claim ID required",IF(COUNTIFS('06_CONTROL_PACK_REGISTER'!$B$26:$B$225,C284,'06_CONTROL_PACK_REGISTER'!$C$26:$C$225,E284,'06_CONTROL_PACK_REGISTER'!$D$26:$D$225,G284)&gt;0,"VALID CONTROL/CLAIM","BLOCK — control/claim not registered for object + pack")))</f>
        <v/>
      </c>
      <c r="M284" s="131" t="n"/>
      <c r="N284" s="136">
        <f>IF(B284="","",IF(LEFT(J284,7)&lt;&gt;"Current","BLOCK — evidence currency",IF(K284&lt;&gt;"VALID OBJECT/PACK","BLOCK — object/pack mapping",IF(L284&lt;&gt;"VALID CONTROL/CLAIM","BLOCK — control/claim mapping",IF(M284="Confirmed supports requirement","REVIEWED SUPPORT",IF(M284="Rejected","REJECTED SUPPORT",IF(M284="Needs clarification","UNRESOLVED SUPPORT","UNREVIEWED SUPPORT")))))))</f>
        <v/>
      </c>
      <c r="O284" s="131" t="n"/>
      <c r="P284" s="131" t="n"/>
      <c r="Q284" s="131" t="n"/>
      <c r="R284" s="131" t="n"/>
      <c r="S284" s="136">
        <f>IF(OR(C284="",E284="",G284=""),"",C284&amp;"|"&amp;E284&amp;"|"&amp;G284)</f>
        <v/>
      </c>
    </row>
    <row r="285">
      <c r="A285" s="54" t="inlineStr">
        <is>
          <t>EVL-00281</t>
        </is>
      </c>
      <c r="B285" s="131" t="n"/>
      <c r="C285" s="131" t="n"/>
      <c r="D285" s="54">
        <f>IF(C285="","",IFERROR(VLOOKUP(C285,'04_SCOPE_CLASSIFICATION'!$A$5:$B$35,2,FALSE),"UNKNOWN OBJECT"))</f>
        <v/>
      </c>
      <c r="E285" s="131" t="n"/>
      <c r="F285" s="54">
        <f>IF(E285="","",IFERROR(VLOOKUP(E285,'01_MANIFEST_LIBRARY'!$A$17:$B$35,2,FALSE),"UNKNOWN PACK"))</f>
        <v/>
      </c>
      <c r="G285" s="131" t="n"/>
      <c r="H285" s="131" t="n"/>
      <c r="I285" s="131" t="n"/>
      <c r="J285" s="136">
        <f>IF(B285="","",IF('02_SYSTEM_PROFILE'!B44="Operations-Connected",IF(COUNTIFS('07_EVIDENCE_VAULT'!$A:$A,B285,'07_EVIDENCE_VAULT'!$K:$K,"Current",'07_EVIDENCE_VAULT'!$T:$T,"Imported*",'07_EVIDENCE_VAULT'!$U:$U,"Reconciled")-COUNTIFS('07_EVIDENCE_VAULT'!$A:$A,B285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unreconciled"),IF(COUNTIFS('07_EVIDENCE_VAULT'!$A:$A,B285,'07_EVIDENCE_VAULT'!$K:$K,"Current")-COUNTIFS('07_EVIDENCE_VAULT'!$A:$A,B285,'07_EVIDENCE_VAULT'!$K:$K,"Current",'07_EVIDENCE_VAULT'!$I:$I,"&lt;"&amp;TODAY(),'07_EVIDENCE_VAULT'!$I:$I,"&lt;&gt;")&gt;0,"Current evidence","Missing / stale / unknown")))</f>
        <v/>
      </c>
      <c r="K285" s="136">
        <f>IF(B285="","",IF(D285="UNKNOWN OBJECT","BLOCK — unknown object",IF(D285="","BLOCK — object not configured",IF(F285="UNKNOWN PACK","BLOCK — unknown pack",IF(IFERROR(VLOOKUP(E285,'01_MANIFEST_LIBRARY'!$A$17:$D$35,4,FALSE),"")&lt;&gt;"Active","BLOCK — pack not active","VALID OBJECT/PACK")))))</f>
        <v/>
      </c>
      <c r="L285" s="136">
        <f>IF(B285="","",IF(G285="","BLOCK — Control / Claim ID required",IF(COUNTIFS('06_CONTROL_PACK_REGISTER'!$B$26:$B$225,C285,'06_CONTROL_PACK_REGISTER'!$C$26:$C$225,E285,'06_CONTROL_PACK_REGISTER'!$D$26:$D$225,G285)&gt;0,"VALID CONTROL/CLAIM","BLOCK — control/claim not registered for object + pack")))</f>
        <v/>
      </c>
      <c r="M285" s="131" t="n"/>
      <c r="N285" s="136">
        <f>IF(B285="","",IF(LEFT(J285,7)&lt;&gt;"Current","BLOCK — evidence currency",IF(K285&lt;&gt;"VALID OBJECT/PACK","BLOCK — object/pack mapping",IF(L285&lt;&gt;"VALID CONTROL/CLAIM","BLOCK — control/claim mapping",IF(M285="Confirmed supports requirement","REVIEWED SUPPORT",IF(M285="Rejected","REJECTED SUPPORT",IF(M285="Needs clarification","UNRESOLVED SUPPORT","UNREVIEWED SUPPORT")))))))</f>
        <v/>
      </c>
      <c r="O285" s="131" t="n"/>
      <c r="P285" s="131" t="n"/>
      <c r="Q285" s="131" t="n"/>
      <c r="R285" s="131" t="n"/>
      <c r="S285" s="136">
        <f>IF(OR(C285="",E285="",G285=""),"",C285&amp;"|"&amp;E285&amp;"|"&amp;G285)</f>
        <v/>
      </c>
    </row>
    <row r="286">
      <c r="A286" s="54" t="inlineStr">
        <is>
          <t>EVL-00282</t>
        </is>
      </c>
      <c r="B286" s="131" t="n"/>
      <c r="C286" s="131" t="n"/>
      <c r="D286" s="54">
        <f>IF(C286="","",IFERROR(VLOOKUP(C286,'04_SCOPE_CLASSIFICATION'!$A$5:$B$35,2,FALSE),"UNKNOWN OBJECT"))</f>
        <v/>
      </c>
      <c r="E286" s="131" t="n"/>
      <c r="F286" s="54">
        <f>IF(E286="","",IFERROR(VLOOKUP(E286,'01_MANIFEST_LIBRARY'!$A$17:$B$35,2,FALSE),"UNKNOWN PACK"))</f>
        <v/>
      </c>
      <c r="G286" s="131" t="n"/>
      <c r="H286" s="131" t="n"/>
      <c r="I286" s="131" t="n"/>
      <c r="J286" s="136">
        <f>IF(B286="","",IF('02_SYSTEM_PROFILE'!B44="Operations-Connected",IF(COUNTIFS('07_EVIDENCE_VAULT'!$A:$A,B286,'07_EVIDENCE_VAULT'!$K:$K,"Current",'07_EVIDENCE_VAULT'!$T:$T,"Imported*",'07_EVIDENCE_VAULT'!$U:$U,"Reconciled")-COUNTIFS('07_EVIDENCE_VAULT'!$A:$A,B286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unreconciled"),IF(COUNTIFS('07_EVIDENCE_VAULT'!$A:$A,B286,'07_EVIDENCE_VAULT'!$K:$K,"Current")-COUNTIFS('07_EVIDENCE_VAULT'!$A:$A,B286,'07_EVIDENCE_VAULT'!$K:$K,"Current",'07_EVIDENCE_VAULT'!$I:$I,"&lt;"&amp;TODAY(),'07_EVIDENCE_VAULT'!$I:$I,"&lt;&gt;")&gt;0,"Current evidence","Missing / stale / unknown")))</f>
        <v/>
      </c>
      <c r="K286" s="136">
        <f>IF(B286="","",IF(D286="UNKNOWN OBJECT","BLOCK — unknown object",IF(D286="","BLOCK — object not configured",IF(F286="UNKNOWN PACK","BLOCK — unknown pack",IF(IFERROR(VLOOKUP(E286,'01_MANIFEST_LIBRARY'!$A$17:$D$35,4,FALSE),"")&lt;&gt;"Active","BLOCK — pack not active","VALID OBJECT/PACK")))))</f>
        <v/>
      </c>
      <c r="L286" s="136">
        <f>IF(B286="","",IF(G286="","BLOCK — Control / Claim ID required",IF(COUNTIFS('06_CONTROL_PACK_REGISTER'!$B$26:$B$225,C286,'06_CONTROL_PACK_REGISTER'!$C$26:$C$225,E286,'06_CONTROL_PACK_REGISTER'!$D$26:$D$225,G286)&gt;0,"VALID CONTROL/CLAIM","BLOCK — control/claim not registered for object + pack")))</f>
        <v/>
      </c>
      <c r="M286" s="131" t="n"/>
      <c r="N286" s="136">
        <f>IF(B286="","",IF(LEFT(J286,7)&lt;&gt;"Current","BLOCK — evidence currency",IF(K286&lt;&gt;"VALID OBJECT/PACK","BLOCK — object/pack mapping",IF(L286&lt;&gt;"VALID CONTROL/CLAIM","BLOCK — control/claim mapping",IF(M286="Confirmed supports requirement","REVIEWED SUPPORT",IF(M286="Rejected","REJECTED SUPPORT",IF(M286="Needs clarification","UNRESOLVED SUPPORT","UNREVIEWED SUPPORT")))))))</f>
        <v/>
      </c>
      <c r="O286" s="131" t="n"/>
      <c r="P286" s="131" t="n"/>
      <c r="Q286" s="131" t="n"/>
      <c r="R286" s="131" t="n"/>
      <c r="S286" s="136">
        <f>IF(OR(C286="",E286="",G286=""),"",C286&amp;"|"&amp;E286&amp;"|"&amp;G286)</f>
        <v/>
      </c>
    </row>
    <row r="287">
      <c r="A287" s="54" t="inlineStr">
        <is>
          <t>EVL-00283</t>
        </is>
      </c>
      <c r="B287" s="131" t="n"/>
      <c r="C287" s="131" t="n"/>
      <c r="D287" s="54">
        <f>IF(C287="","",IFERROR(VLOOKUP(C287,'04_SCOPE_CLASSIFICATION'!$A$5:$B$35,2,FALSE),"UNKNOWN OBJECT"))</f>
        <v/>
      </c>
      <c r="E287" s="131" t="n"/>
      <c r="F287" s="54">
        <f>IF(E287="","",IFERROR(VLOOKUP(E287,'01_MANIFEST_LIBRARY'!$A$17:$B$35,2,FALSE),"UNKNOWN PACK"))</f>
        <v/>
      </c>
      <c r="G287" s="131" t="n"/>
      <c r="H287" s="131" t="n"/>
      <c r="I287" s="131" t="n"/>
      <c r="J287" s="136">
        <f>IF(B287="","",IF('02_SYSTEM_PROFILE'!B44="Operations-Connected",IF(COUNTIFS('07_EVIDENCE_VAULT'!$A:$A,B287,'07_EVIDENCE_VAULT'!$K:$K,"Current",'07_EVIDENCE_VAULT'!$T:$T,"Imported*",'07_EVIDENCE_VAULT'!$U:$U,"Reconciled")-COUNTIFS('07_EVIDENCE_VAULT'!$A:$A,B287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unreconciled"),IF(COUNTIFS('07_EVIDENCE_VAULT'!$A:$A,B287,'07_EVIDENCE_VAULT'!$K:$K,"Current")-COUNTIFS('07_EVIDENCE_VAULT'!$A:$A,B287,'07_EVIDENCE_VAULT'!$K:$K,"Current",'07_EVIDENCE_VAULT'!$I:$I,"&lt;"&amp;TODAY(),'07_EVIDENCE_VAULT'!$I:$I,"&lt;&gt;")&gt;0,"Current evidence","Missing / stale / unknown")))</f>
        <v/>
      </c>
      <c r="K287" s="136">
        <f>IF(B287="","",IF(D287="UNKNOWN OBJECT","BLOCK — unknown object",IF(D287="","BLOCK — object not configured",IF(F287="UNKNOWN PACK","BLOCK — unknown pack",IF(IFERROR(VLOOKUP(E287,'01_MANIFEST_LIBRARY'!$A$17:$D$35,4,FALSE),"")&lt;&gt;"Active","BLOCK — pack not active","VALID OBJECT/PACK")))))</f>
        <v/>
      </c>
      <c r="L287" s="136">
        <f>IF(B287="","",IF(G287="","BLOCK — Control / Claim ID required",IF(COUNTIFS('06_CONTROL_PACK_REGISTER'!$B$26:$B$225,C287,'06_CONTROL_PACK_REGISTER'!$C$26:$C$225,E287,'06_CONTROL_PACK_REGISTER'!$D$26:$D$225,G287)&gt;0,"VALID CONTROL/CLAIM","BLOCK — control/claim not registered for object + pack")))</f>
        <v/>
      </c>
      <c r="M287" s="131" t="n"/>
      <c r="N287" s="136">
        <f>IF(B287="","",IF(LEFT(J287,7)&lt;&gt;"Current","BLOCK — evidence currency",IF(K287&lt;&gt;"VALID OBJECT/PACK","BLOCK — object/pack mapping",IF(L287&lt;&gt;"VALID CONTROL/CLAIM","BLOCK — control/claim mapping",IF(M287="Confirmed supports requirement","REVIEWED SUPPORT",IF(M287="Rejected","REJECTED SUPPORT",IF(M287="Needs clarification","UNRESOLVED SUPPORT","UNREVIEWED SUPPORT")))))))</f>
        <v/>
      </c>
      <c r="O287" s="131" t="n"/>
      <c r="P287" s="131" t="n"/>
      <c r="Q287" s="131" t="n"/>
      <c r="R287" s="131" t="n"/>
      <c r="S287" s="136">
        <f>IF(OR(C287="",E287="",G287=""),"",C287&amp;"|"&amp;E287&amp;"|"&amp;G287)</f>
        <v/>
      </c>
    </row>
    <row r="288">
      <c r="A288" s="54" t="inlineStr">
        <is>
          <t>EVL-00284</t>
        </is>
      </c>
      <c r="B288" s="131" t="n"/>
      <c r="C288" s="131" t="n"/>
      <c r="D288" s="54">
        <f>IF(C288="","",IFERROR(VLOOKUP(C288,'04_SCOPE_CLASSIFICATION'!$A$5:$B$35,2,FALSE),"UNKNOWN OBJECT"))</f>
        <v/>
      </c>
      <c r="E288" s="131" t="n"/>
      <c r="F288" s="54">
        <f>IF(E288="","",IFERROR(VLOOKUP(E288,'01_MANIFEST_LIBRARY'!$A$17:$B$35,2,FALSE),"UNKNOWN PACK"))</f>
        <v/>
      </c>
      <c r="G288" s="131" t="n"/>
      <c r="H288" s="131" t="n"/>
      <c r="I288" s="131" t="n"/>
      <c r="J288" s="136">
        <f>IF(B288="","",IF('02_SYSTEM_PROFILE'!B44="Operations-Connected",IF(COUNTIFS('07_EVIDENCE_VAULT'!$A:$A,B288,'07_EVIDENCE_VAULT'!$K:$K,"Current",'07_EVIDENCE_VAULT'!$T:$T,"Imported*",'07_EVIDENCE_VAULT'!$U:$U,"Reconciled")-COUNTIFS('07_EVIDENCE_VAULT'!$A:$A,B288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unreconciled"),IF(COUNTIFS('07_EVIDENCE_VAULT'!$A:$A,B288,'07_EVIDENCE_VAULT'!$K:$K,"Current")-COUNTIFS('07_EVIDENCE_VAULT'!$A:$A,B288,'07_EVIDENCE_VAULT'!$K:$K,"Current",'07_EVIDENCE_VAULT'!$I:$I,"&lt;"&amp;TODAY(),'07_EVIDENCE_VAULT'!$I:$I,"&lt;&gt;")&gt;0,"Current evidence","Missing / stale / unknown")))</f>
        <v/>
      </c>
      <c r="K288" s="136">
        <f>IF(B288="","",IF(D288="UNKNOWN OBJECT","BLOCK — unknown object",IF(D288="","BLOCK — object not configured",IF(F288="UNKNOWN PACK","BLOCK — unknown pack",IF(IFERROR(VLOOKUP(E288,'01_MANIFEST_LIBRARY'!$A$17:$D$35,4,FALSE),"")&lt;&gt;"Active","BLOCK — pack not active","VALID OBJECT/PACK")))))</f>
        <v/>
      </c>
      <c r="L288" s="136">
        <f>IF(B288="","",IF(G288="","BLOCK — Control / Claim ID required",IF(COUNTIFS('06_CONTROL_PACK_REGISTER'!$B$26:$B$225,C288,'06_CONTROL_PACK_REGISTER'!$C$26:$C$225,E288,'06_CONTROL_PACK_REGISTER'!$D$26:$D$225,G288)&gt;0,"VALID CONTROL/CLAIM","BLOCK — control/claim not registered for object + pack")))</f>
        <v/>
      </c>
      <c r="M288" s="131" t="n"/>
      <c r="N288" s="136">
        <f>IF(B288="","",IF(LEFT(J288,7)&lt;&gt;"Current","BLOCK — evidence currency",IF(K288&lt;&gt;"VALID OBJECT/PACK","BLOCK — object/pack mapping",IF(L288&lt;&gt;"VALID CONTROL/CLAIM","BLOCK — control/claim mapping",IF(M288="Confirmed supports requirement","REVIEWED SUPPORT",IF(M288="Rejected","REJECTED SUPPORT",IF(M288="Needs clarification","UNRESOLVED SUPPORT","UNREVIEWED SUPPORT")))))))</f>
        <v/>
      </c>
      <c r="O288" s="131" t="n"/>
      <c r="P288" s="131" t="n"/>
      <c r="Q288" s="131" t="n"/>
      <c r="R288" s="131" t="n"/>
      <c r="S288" s="136">
        <f>IF(OR(C288="",E288="",G288=""),"",C288&amp;"|"&amp;E288&amp;"|"&amp;G288)</f>
        <v/>
      </c>
    </row>
    <row r="289">
      <c r="A289" s="54" t="inlineStr">
        <is>
          <t>EVL-00285</t>
        </is>
      </c>
      <c r="B289" s="131" t="n"/>
      <c r="C289" s="131" t="n"/>
      <c r="D289" s="54">
        <f>IF(C289="","",IFERROR(VLOOKUP(C289,'04_SCOPE_CLASSIFICATION'!$A$5:$B$35,2,FALSE),"UNKNOWN OBJECT"))</f>
        <v/>
      </c>
      <c r="E289" s="131" t="n"/>
      <c r="F289" s="54">
        <f>IF(E289="","",IFERROR(VLOOKUP(E289,'01_MANIFEST_LIBRARY'!$A$17:$B$35,2,FALSE),"UNKNOWN PACK"))</f>
        <v/>
      </c>
      <c r="G289" s="131" t="n"/>
      <c r="H289" s="131" t="n"/>
      <c r="I289" s="131" t="n"/>
      <c r="J289" s="136">
        <f>IF(B289="","",IF('02_SYSTEM_PROFILE'!B44="Operations-Connected",IF(COUNTIFS('07_EVIDENCE_VAULT'!$A:$A,B289,'07_EVIDENCE_VAULT'!$K:$K,"Current",'07_EVIDENCE_VAULT'!$T:$T,"Imported*",'07_EVIDENCE_VAULT'!$U:$U,"Reconciled")-COUNTIFS('07_EVIDENCE_VAULT'!$A:$A,B289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unreconciled"),IF(COUNTIFS('07_EVIDENCE_VAULT'!$A:$A,B289,'07_EVIDENCE_VAULT'!$K:$K,"Current")-COUNTIFS('07_EVIDENCE_VAULT'!$A:$A,B289,'07_EVIDENCE_VAULT'!$K:$K,"Current",'07_EVIDENCE_VAULT'!$I:$I,"&lt;"&amp;TODAY(),'07_EVIDENCE_VAULT'!$I:$I,"&lt;&gt;")&gt;0,"Current evidence","Missing / stale / unknown")))</f>
        <v/>
      </c>
      <c r="K289" s="136">
        <f>IF(B289="","",IF(D289="UNKNOWN OBJECT","BLOCK — unknown object",IF(D289="","BLOCK — object not configured",IF(F289="UNKNOWN PACK","BLOCK — unknown pack",IF(IFERROR(VLOOKUP(E289,'01_MANIFEST_LIBRARY'!$A$17:$D$35,4,FALSE),"")&lt;&gt;"Active","BLOCK — pack not active","VALID OBJECT/PACK")))))</f>
        <v/>
      </c>
      <c r="L289" s="136">
        <f>IF(B289="","",IF(G289="","BLOCK — Control / Claim ID required",IF(COUNTIFS('06_CONTROL_PACK_REGISTER'!$B$26:$B$225,C289,'06_CONTROL_PACK_REGISTER'!$C$26:$C$225,E289,'06_CONTROL_PACK_REGISTER'!$D$26:$D$225,G289)&gt;0,"VALID CONTROL/CLAIM","BLOCK — control/claim not registered for object + pack")))</f>
        <v/>
      </c>
      <c r="M289" s="131" t="n"/>
      <c r="N289" s="136">
        <f>IF(B289="","",IF(LEFT(J289,7)&lt;&gt;"Current","BLOCK — evidence currency",IF(K289&lt;&gt;"VALID OBJECT/PACK","BLOCK — object/pack mapping",IF(L289&lt;&gt;"VALID CONTROL/CLAIM","BLOCK — control/claim mapping",IF(M289="Confirmed supports requirement","REVIEWED SUPPORT",IF(M289="Rejected","REJECTED SUPPORT",IF(M289="Needs clarification","UNRESOLVED SUPPORT","UNREVIEWED SUPPORT")))))))</f>
        <v/>
      </c>
      <c r="O289" s="131" t="n"/>
      <c r="P289" s="131" t="n"/>
      <c r="Q289" s="131" t="n"/>
      <c r="R289" s="131" t="n"/>
      <c r="S289" s="136">
        <f>IF(OR(C289="",E289="",G289=""),"",C289&amp;"|"&amp;E289&amp;"|"&amp;G289)</f>
        <v/>
      </c>
    </row>
    <row r="290">
      <c r="A290" s="54" t="inlineStr">
        <is>
          <t>EVL-00286</t>
        </is>
      </c>
      <c r="B290" s="131" t="n"/>
      <c r="C290" s="131" t="n"/>
      <c r="D290" s="54">
        <f>IF(C290="","",IFERROR(VLOOKUP(C290,'04_SCOPE_CLASSIFICATION'!$A$5:$B$35,2,FALSE),"UNKNOWN OBJECT"))</f>
        <v/>
      </c>
      <c r="E290" s="131" t="n"/>
      <c r="F290" s="54">
        <f>IF(E290="","",IFERROR(VLOOKUP(E290,'01_MANIFEST_LIBRARY'!$A$17:$B$35,2,FALSE),"UNKNOWN PACK"))</f>
        <v/>
      </c>
      <c r="G290" s="131" t="n"/>
      <c r="H290" s="131" t="n"/>
      <c r="I290" s="131" t="n"/>
      <c r="J290" s="136">
        <f>IF(B290="","",IF('02_SYSTEM_PROFILE'!B44="Operations-Connected",IF(COUNTIFS('07_EVIDENCE_VAULT'!$A:$A,B290,'07_EVIDENCE_VAULT'!$K:$K,"Current",'07_EVIDENCE_VAULT'!$T:$T,"Imported*",'07_EVIDENCE_VAULT'!$U:$U,"Reconciled")-COUNTIFS('07_EVIDENCE_VAULT'!$A:$A,B290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unreconciled"),IF(COUNTIFS('07_EVIDENCE_VAULT'!$A:$A,B290,'07_EVIDENCE_VAULT'!$K:$K,"Current")-COUNTIFS('07_EVIDENCE_VAULT'!$A:$A,B290,'07_EVIDENCE_VAULT'!$K:$K,"Current",'07_EVIDENCE_VAULT'!$I:$I,"&lt;"&amp;TODAY(),'07_EVIDENCE_VAULT'!$I:$I,"&lt;&gt;")&gt;0,"Current evidence","Missing / stale / unknown")))</f>
        <v/>
      </c>
      <c r="K290" s="136">
        <f>IF(B290="","",IF(D290="UNKNOWN OBJECT","BLOCK — unknown object",IF(D290="","BLOCK — object not configured",IF(F290="UNKNOWN PACK","BLOCK — unknown pack",IF(IFERROR(VLOOKUP(E290,'01_MANIFEST_LIBRARY'!$A$17:$D$35,4,FALSE),"")&lt;&gt;"Active","BLOCK — pack not active","VALID OBJECT/PACK")))))</f>
        <v/>
      </c>
      <c r="L290" s="136">
        <f>IF(B290="","",IF(G290="","BLOCK — Control / Claim ID required",IF(COUNTIFS('06_CONTROL_PACK_REGISTER'!$B$26:$B$225,C290,'06_CONTROL_PACK_REGISTER'!$C$26:$C$225,E290,'06_CONTROL_PACK_REGISTER'!$D$26:$D$225,G290)&gt;0,"VALID CONTROL/CLAIM","BLOCK — control/claim not registered for object + pack")))</f>
        <v/>
      </c>
      <c r="M290" s="131" t="n"/>
      <c r="N290" s="136">
        <f>IF(B290="","",IF(LEFT(J290,7)&lt;&gt;"Current","BLOCK — evidence currency",IF(K290&lt;&gt;"VALID OBJECT/PACK","BLOCK — object/pack mapping",IF(L290&lt;&gt;"VALID CONTROL/CLAIM","BLOCK — control/claim mapping",IF(M290="Confirmed supports requirement","REVIEWED SUPPORT",IF(M290="Rejected","REJECTED SUPPORT",IF(M290="Needs clarification","UNRESOLVED SUPPORT","UNREVIEWED SUPPORT")))))))</f>
        <v/>
      </c>
      <c r="O290" s="131" t="n"/>
      <c r="P290" s="131" t="n"/>
      <c r="Q290" s="131" t="n"/>
      <c r="R290" s="131" t="n"/>
      <c r="S290" s="136">
        <f>IF(OR(C290="",E290="",G290=""),"",C290&amp;"|"&amp;E290&amp;"|"&amp;G290)</f>
        <v/>
      </c>
    </row>
    <row r="291">
      <c r="A291" s="54" t="inlineStr">
        <is>
          <t>EVL-00287</t>
        </is>
      </c>
      <c r="B291" s="131" t="n"/>
      <c r="C291" s="131" t="n"/>
      <c r="D291" s="54">
        <f>IF(C291="","",IFERROR(VLOOKUP(C291,'04_SCOPE_CLASSIFICATION'!$A$5:$B$35,2,FALSE),"UNKNOWN OBJECT"))</f>
        <v/>
      </c>
      <c r="E291" s="131" t="n"/>
      <c r="F291" s="54">
        <f>IF(E291="","",IFERROR(VLOOKUP(E291,'01_MANIFEST_LIBRARY'!$A$17:$B$35,2,FALSE),"UNKNOWN PACK"))</f>
        <v/>
      </c>
      <c r="G291" s="131" t="n"/>
      <c r="H291" s="131" t="n"/>
      <c r="I291" s="131" t="n"/>
      <c r="J291" s="136">
        <f>IF(B291="","",IF('02_SYSTEM_PROFILE'!B44="Operations-Connected",IF(COUNTIFS('07_EVIDENCE_VAULT'!$A:$A,B291,'07_EVIDENCE_VAULT'!$K:$K,"Current",'07_EVIDENCE_VAULT'!$T:$T,"Imported*",'07_EVIDENCE_VAULT'!$U:$U,"Reconciled")-COUNTIFS('07_EVIDENCE_VAULT'!$A:$A,B291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unreconciled"),IF(COUNTIFS('07_EVIDENCE_VAULT'!$A:$A,B291,'07_EVIDENCE_VAULT'!$K:$K,"Current")-COUNTIFS('07_EVIDENCE_VAULT'!$A:$A,B291,'07_EVIDENCE_VAULT'!$K:$K,"Current",'07_EVIDENCE_VAULT'!$I:$I,"&lt;"&amp;TODAY(),'07_EVIDENCE_VAULT'!$I:$I,"&lt;&gt;")&gt;0,"Current evidence","Missing / stale / unknown")))</f>
        <v/>
      </c>
      <c r="K291" s="136">
        <f>IF(B291="","",IF(D291="UNKNOWN OBJECT","BLOCK — unknown object",IF(D291="","BLOCK — object not configured",IF(F291="UNKNOWN PACK","BLOCK — unknown pack",IF(IFERROR(VLOOKUP(E291,'01_MANIFEST_LIBRARY'!$A$17:$D$35,4,FALSE),"")&lt;&gt;"Active","BLOCK — pack not active","VALID OBJECT/PACK")))))</f>
        <v/>
      </c>
      <c r="L291" s="136">
        <f>IF(B291="","",IF(G291="","BLOCK — Control / Claim ID required",IF(COUNTIFS('06_CONTROL_PACK_REGISTER'!$B$26:$B$225,C291,'06_CONTROL_PACK_REGISTER'!$C$26:$C$225,E291,'06_CONTROL_PACK_REGISTER'!$D$26:$D$225,G291)&gt;0,"VALID CONTROL/CLAIM","BLOCK — control/claim not registered for object + pack")))</f>
        <v/>
      </c>
      <c r="M291" s="131" t="n"/>
      <c r="N291" s="136">
        <f>IF(B291="","",IF(LEFT(J291,7)&lt;&gt;"Current","BLOCK — evidence currency",IF(K291&lt;&gt;"VALID OBJECT/PACK","BLOCK — object/pack mapping",IF(L291&lt;&gt;"VALID CONTROL/CLAIM","BLOCK — control/claim mapping",IF(M291="Confirmed supports requirement","REVIEWED SUPPORT",IF(M291="Rejected","REJECTED SUPPORT",IF(M291="Needs clarification","UNRESOLVED SUPPORT","UNREVIEWED SUPPORT")))))))</f>
        <v/>
      </c>
      <c r="O291" s="131" t="n"/>
      <c r="P291" s="131" t="n"/>
      <c r="Q291" s="131" t="n"/>
      <c r="R291" s="131" t="n"/>
      <c r="S291" s="136">
        <f>IF(OR(C291="",E291="",G291=""),"",C291&amp;"|"&amp;E291&amp;"|"&amp;G291)</f>
        <v/>
      </c>
    </row>
    <row r="292">
      <c r="A292" s="54" t="inlineStr">
        <is>
          <t>EVL-00288</t>
        </is>
      </c>
      <c r="B292" s="131" t="n"/>
      <c r="C292" s="131" t="n"/>
      <c r="D292" s="54">
        <f>IF(C292="","",IFERROR(VLOOKUP(C292,'04_SCOPE_CLASSIFICATION'!$A$5:$B$35,2,FALSE),"UNKNOWN OBJECT"))</f>
        <v/>
      </c>
      <c r="E292" s="131" t="n"/>
      <c r="F292" s="54">
        <f>IF(E292="","",IFERROR(VLOOKUP(E292,'01_MANIFEST_LIBRARY'!$A$17:$B$35,2,FALSE),"UNKNOWN PACK"))</f>
        <v/>
      </c>
      <c r="G292" s="131" t="n"/>
      <c r="H292" s="131" t="n"/>
      <c r="I292" s="131" t="n"/>
      <c r="J292" s="136">
        <f>IF(B292="","",IF('02_SYSTEM_PROFILE'!B44="Operations-Connected",IF(COUNTIFS('07_EVIDENCE_VAULT'!$A:$A,B292,'07_EVIDENCE_VAULT'!$K:$K,"Current",'07_EVIDENCE_VAULT'!$T:$T,"Imported*",'07_EVIDENCE_VAULT'!$U:$U,"Reconciled")-COUNTIFS('07_EVIDENCE_VAULT'!$A:$A,B292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unreconciled"),IF(COUNTIFS('07_EVIDENCE_VAULT'!$A:$A,B292,'07_EVIDENCE_VAULT'!$K:$K,"Current")-COUNTIFS('07_EVIDENCE_VAULT'!$A:$A,B292,'07_EVIDENCE_VAULT'!$K:$K,"Current",'07_EVIDENCE_VAULT'!$I:$I,"&lt;"&amp;TODAY(),'07_EVIDENCE_VAULT'!$I:$I,"&lt;&gt;")&gt;0,"Current evidence","Missing / stale / unknown")))</f>
        <v/>
      </c>
      <c r="K292" s="136">
        <f>IF(B292="","",IF(D292="UNKNOWN OBJECT","BLOCK — unknown object",IF(D292="","BLOCK — object not configured",IF(F292="UNKNOWN PACK","BLOCK — unknown pack",IF(IFERROR(VLOOKUP(E292,'01_MANIFEST_LIBRARY'!$A$17:$D$35,4,FALSE),"")&lt;&gt;"Active","BLOCK — pack not active","VALID OBJECT/PACK")))))</f>
        <v/>
      </c>
      <c r="L292" s="136">
        <f>IF(B292="","",IF(G292="","BLOCK — Control / Claim ID required",IF(COUNTIFS('06_CONTROL_PACK_REGISTER'!$B$26:$B$225,C292,'06_CONTROL_PACK_REGISTER'!$C$26:$C$225,E292,'06_CONTROL_PACK_REGISTER'!$D$26:$D$225,G292)&gt;0,"VALID CONTROL/CLAIM","BLOCK — control/claim not registered for object + pack")))</f>
        <v/>
      </c>
      <c r="M292" s="131" t="n"/>
      <c r="N292" s="136">
        <f>IF(B292="","",IF(LEFT(J292,7)&lt;&gt;"Current","BLOCK — evidence currency",IF(K292&lt;&gt;"VALID OBJECT/PACK","BLOCK — object/pack mapping",IF(L292&lt;&gt;"VALID CONTROL/CLAIM","BLOCK — control/claim mapping",IF(M292="Confirmed supports requirement","REVIEWED SUPPORT",IF(M292="Rejected","REJECTED SUPPORT",IF(M292="Needs clarification","UNRESOLVED SUPPORT","UNREVIEWED SUPPORT")))))))</f>
        <v/>
      </c>
      <c r="O292" s="131" t="n"/>
      <c r="P292" s="131" t="n"/>
      <c r="Q292" s="131" t="n"/>
      <c r="R292" s="131" t="n"/>
      <c r="S292" s="136">
        <f>IF(OR(C292="",E292="",G292=""),"",C292&amp;"|"&amp;E292&amp;"|"&amp;G292)</f>
        <v/>
      </c>
    </row>
    <row r="293">
      <c r="A293" s="54" t="inlineStr">
        <is>
          <t>EVL-00289</t>
        </is>
      </c>
      <c r="B293" s="131" t="n"/>
      <c r="C293" s="131" t="n"/>
      <c r="D293" s="54">
        <f>IF(C293="","",IFERROR(VLOOKUP(C293,'04_SCOPE_CLASSIFICATION'!$A$5:$B$35,2,FALSE),"UNKNOWN OBJECT"))</f>
        <v/>
      </c>
      <c r="E293" s="131" t="n"/>
      <c r="F293" s="54">
        <f>IF(E293="","",IFERROR(VLOOKUP(E293,'01_MANIFEST_LIBRARY'!$A$17:$B$35,2,FALSE),"UNKNOWN PACK"))</f>
        <v/>
      </c>
      <c r="G293" s="131" t="n"/>
      <c r="H293" s="131" t="n"/>
      <c r="I293" s="131" t="n"/>
      <c r="J293" s="136">
        <f>IF(B293="","",IF('02_SYSTEM_PROFILE'!B44="Operations-Connected",IF(COUNTIFS('07_EVIDENCE_VAULT'!$A:$A,B293,'07_EVIDENCE_VAULT'!$K:$K,"Current",'07_EVIDENCE_VAULT'!$T:$T,"Imported*",'07_EVIDENCE_VAULT'!$U:$U,"Reconciled")-COUNTIFS('07_EVIDENCE_VAULT'!$A:$A,B293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unreconciled"),IF(COUNTIFS('07_EVIDENCE_VAULT'!$A:$A,B293,'07_EVIDENCE_VAULT'!$K:$K,"Current")-COUNTIFS('07_EVIDENCE_VAULT'!$A:$A,B293,'07_EVIDENCE_VAULT'!$K:$K,"Current",'07_EVIDENCE_VAULT'!$I:$I,"&lt;"&amp;TODAY(),'07_EVIDENCE_VAULT'!$I:$I,"&lt;&gt;")&gt;0,"Current evidence","Missing / stale / unknown")))</f>
        <v/>
      </c>
      <c r="K293" s="136">
        <f>IF(B293="","",IF(D293="UNKNOWN OBJECT","BLOCK — unknown object",IF(D293="","BLOCK — object not configured",IF(F293="UNKNOWN PACK","BLOCK — unknown pack",IF(IFERROR(VLOOKUP(E293,'01_MANIFEST_LIBRARY'!$A$17:$D$35,4,FALSE),"")&lt;&gt;"Active","BLOCK — pack not active","VALID OBJECT/PACK")))))</f>
        <v/>
      </c>
      <c r="L293" s="136">
        <f>IF(B293="","",IF(G293="","BLOCK — Control / Claim ID required",IF(COUNTIFS('06_CONTROL_PACK_REGISTER'!$B$26:$B$225,C293,'06_CONTROL_PACK_REGISTER'!$C$26:$C$225,E293,'06_CONTROL_PACK_REGISTER'!$D$26:$D$225,G293)&gt;0,"VALID CONTROL/CLAIM","BLOCK — control/claim not registered for object + pack")))</f>
        <v/>
      </c>
      <c r="M293" s="131" t="n"/>
      <c r="N293" s="136">
        <f>IF(B293="","",IF(LEFT(J293,7)&lt;&gt;"Current","BLOCK — evidence currency",IF(K293&lt;&gt;"VALID OBJECT/PACK","BLOCK — object/pack mapping",IF(L293&lt;&gt;"VALID CONTROL/CLAIM","BLOCK — control/claim mapping",IF(M293="Confirmed supports requirement","REVIEWED SUPPORT",IF(M293="Rejected","REJECTED SUPPORT",IF(M293="Needs clarification","UNRESOLVED SUPPORT","UNREVIEWED SUPPORT")))))))</f>
        <v/>
      </c>
      <c r="O293" s="131" t="n"/>
      <c r="P293" s="131" t="n"/>
      <c r="Q293" s="131" t="n"/>
      <c r="R293" s="131" t="n"/>
      <c r="S293" s="136">
        <f>IF(OR(C293="",E293="",G293=""),"",C293&amp;"|"&amp;E293&amp;"|"&amp;G293)</f>
        <v/>
      </c>
    </row>
    <row r="294">
      <c r="A294" s="54" t="inlineStr">
        <is>
          <t>EVL-00290</t>
        </is>
      </c>
      <c r="B294" s="131" t="n"/>
      <c r="C294" s="131" t="n"/>
      <c r="D294" s="54">
        <f>IF(C294="","",IFERROR(VLOOKUP(C294,'04_SCOPE_CLASSIFICATION'!$A$5:$B$35,2,FALSE),"UNKNOWN OBJECT"))</f>
        <v/>
      </c>
      <c r="E294" s="131" t="n"/>
      <c r="F294" s="54">
        <f>IF(E294="","",IFERROR(VLOOKUP(E294,'01_MANIFEST_LIBRARY'!$A$17:$B$35,2,FALSE),"UNKNOWN PACK"))</f>
        <v/>
      </c>
      <c r="G294" s="131" t="n"/>
      <c r="H294" s="131" t="n"/>
      <c r="I294" s="131" t="n"/>
      <c r="J294" s="136">
        <f>IF(B294="","",IF('02_SYSTEM_PROFILE'!B44="Operations-Connected",IF(COUNTIFS('07_EVIDENCE_VAULT'!$A:$A,B294,'07_EVIDENCE_VAULT'!$K:$K,"Current",'07_EVIDENCE_VAULT'!$T:$T,"Imported*",'07_EVIDENCE_VAULT'!$U:$U,"Reconciled")-COUNTIFS('07_EVIDENCE_VAULT'!$A:$A,B294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unreconciled"),IF(COUNTIFS('07_EVIDENCE_VAULT'!$A:$A,B294,'07_EVIDENCE_VAULT'!$K:$K,"Current")-COUNTIFS('07_EVIDENCE_VAULT'!$A:$A,B294,'07_EVIDENCE_VAULT'!$K:$K,"Current",'07_EVIDENCE_VAULT'!$I:$I,"&lt;"&amp;TODAY(),'07_EVIDENCE_VAULT'!$I:$I,"&lt;&gt;")&gt;0,"Current evidence","Missing / stale / unknown")))</f>
        <v/>
      </c>
      <c r="K294" s="136">
        <f>IF(B294="","",IF(D294="UNKNOWN OBJECT","BLOCK — unknown object",IF(D294="","BLOCK — object not configured",IF(F294="UNKNOWN PACK","BLOCK — unknown pack",IF(IFERROR(VLOOKUP(E294,'01_MANIFEST_LIBRARY'!$A$17:$D$35,4,FALSE),"")&lt;&gt;"Active","BLOCK — pack not active","VALID OBJECT/PACK")))))</f>
        <v/>
      </c>
      <c r="L294" s="136">
        <f>IF(B294="","",IF(G294="","BLOCK — Control / Claim ID required",IF(COUNTIFS('06_CONTROL_PACK_REGISTER'!$B$26:$B$225,C294,'06_CONTROL_PACK_REGISTER'!$C$26:$C$225,E294,'06_CONTROL_PACK_REGISTER'!$D$26:$D$225,G294)&gt;0,"VALID CONTROL/CLAIM","BLOCK — control/claim not registered for object + pack")))</f>
        <v/>
      </c>
      <c r="M294" s="131" t="n"/>
      <c r="N294" s="136">
        <f>IF(B294="","",IF(LEFT(J294,7)&lt;&gt;"Current","BLOCK — evidence currency",IF(K294&lt;&gt;"VALID OBJECT/PACK","BLOCK — object/pack mapping",IF(L294&lt;&gt;"VALID CONTROL/CLAIM","BLOCK — control/claim mapping",IF(M294="Confirmed supports requirement","REVIEWED SUPPORT",IF(M294="Rejected","REJECTED SUPPORT",IF(M294="Needs clarification","UNRESOLVED SUPPORT","UNREVIEWED SUPPORT")))))))</f>
        <v/>
      </c>
      <c r="O294" s="131" t="n"/>
      <c r="P294" s="131" t="n"/>
      <c r="Q294" s="131" t="n"/>
      <c r="R294" s="131" t="n"/>
      <c r="S294" s="136">
        <f>IF(OR(C294="",E294="",G294=""),"",C294&amp;"|"&amp;E294&amp;"|"&amp;G294)</f>
        <v/>
      </c>
    </row>
    <row r="295">
      <c r="A295" s="54" t="inlineStr">
        <is>
          <t>EVL-00291</t>
        </is>
      </c>
      <c r="B295" s="131" t="n"/>
      <c r="C295" s="131" t="n"/>
      <c r="D295" s="54">
        <f>IF(C295="","",IFERROR(VLOOKUP(C295,'04_SCOPE_CLASSIFICATION'!$A$5:$B$35,2,FALSE),"UNKNOWN OBJECT"))</f>
        <v/>
      </c>
      <c r="E295" s="131" t="n"/>
      <c r="F295" s="54">
        <f>IF(E295="","",IFERROR(VLOOKUP(E295,'01_MANIFEST_LIBRARY'!$A$17:$B$35,2,FALSE),"UNKNOWN PACK"))</f>
        <v/>
      </c>
      <c r="G295" s="131" t="n"/>
      <c r="H295" s="131" t="n"/>
      <c r="I295" s="131" t="n"/>
      <c r="J295" s="136">
        <f>IF(B295="","",IF('02_SYSTEM_PROFILE'!B44="Operations-Connected",IF(COUNTIFS('07_EVIDENCE_VAULT'!$A:$A,B295,'07_EVIDENCE_VAULT'!$K:$K,"Current",'07_EVIDENCE_VAULT'!$T:$T,"Imported*",'07_EVIDENCE_VAULT'!$U:$U,"Reconciled")-COUNTIFS('07_EVIDENCE_VAULT'!$A:$A,B295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unreconciled"),IF(COUNTIFS('07_EVIDENCE_VAULT'!$A:$A,B295,'07_EVIDENCE_VAULT'!$K:$K,"Current")-COUNTIFS('07_EVIDENCE_VAULT'!$A:$A,B295,'07_EVIDENCE_VAULT'!$K:$K,"Current",'07_EVIDENCE_VAULT'!$I:$I,"&lt;"&amp;TODAY(),'07_EVIDENCE_VAULT'!$I:$I,"&lt;&gt;")&gt;0,"Current evidence","Missing / stale / unknown")))</f>
        <v/>
      </c>
      <c r="K295" s="136">
        <f>IF(B295="","",IF(D295="UNKNOWN OBJECT","BLOCK — unknown object",IF(D295="","BLOCK — object not configured",IF(F295="UNKNOWN PACK","BLOCK — unknown pack",IF(IFERROR(VLOOKUP(E295,'01_MANIFEST_LIBRARY'!$A$17:$D$35,4,FALSE),"")&lt;&gt;"Active","BLOCK — pack not active","VALID OBJECT/PACK")))))</f>
        <v/>
      </c>
      <c r="L295" s="136">
        <f>IF(B295="","",IF(G295="","BLOCK — Control / Claim ID required",IF(COUNTIFS('06_CONTROL_PACK_REGISTER'!$B$26:$B$225,C295,'06_CONTROL_PACK_REGISTER'!$C$26:$C$225,E295,'06_CONTROL_PACK_REGISTER'!$D$26:$D$225,G295)&gt;0,"VALID CONTROL/CLAIM","BLOCK — control/claim not registered for object + pack")))</f>
        <v/>
      </c>
      <c r="M295" s="131" t="n"/>
      <c r="N295" s="136">
        <f>IF(B295="","",IF(LEFT(J295,7)&lt;&gt;"Current","BLOCK — evidence currency",IF(K295&lt;&gt;"VALID OBJECT/PACK","BLOCK — object/pack mapping",IF(L295&lt;&gt;"VALID CONTROL/CLAIM","BLOCK — control/claim mapping",IF(M295="Confirmed supports requirement","REVIEWED SUPPORT",IF(M295="Rejected","REJECTED SUPPORT",IF(M295="Needs clarification","UNRESOLVED SUPPORT","UNREVIEWED SUPPORT")))))))</f>
        <v/>
      </c>
      <c r="O295" s="131" t="n"/>
      <c r="P295" s="131" t="n"/>
      <c r="Q295" s="131" t="n"/>
      <c r="R295" s="131" t="n"/>
      <c r="S295" s="136">
        <f>IF(OR(C295="",E295="",G295=""),"",C295&amp;"|"&amp;E295&amp;"|"&amp;G295)</f>
        <v/>
      </c>
    </row>
    <row r="296">
      <c r="A296" s="54" t="inlineStr">
        <is>
          <t>EVL-00292</t>
        </is>
      </c>
      <c r="B296" s="131" t="n"/>
      <c r="C296" s="131" t="n"/>
      <c r="D296" s="54">
        <f>IF(C296="","",IFERROR(VLOOKUP(C296,'04_SCOPE_CLASSIFICATION'!$A$5:$B$35,2,FALSE),"UNKNOWN OBJECT"))</f>
        <v/>
      </c>
      <c r="E296" s="131" t="n"/>
      <c r="F296" s="54">
        <f>IF(E296="","",IFERROR(VLOOKUP(E296,'01_MANIFEST_LIBRARY'!$A$17:$B$35,2,FALSE),"UNKNOWN PACK"))</f>
        <v/>
      </c>
      <c r="G296" s="131" t="n"/>
      <c r="H296" s="131" t="n"/>
      <c r="I296" s="131" t="n"/>
      <c r="J296" s="136">
        <f>IF(B296="","",IF('02_SYSTEM_PROFILE'!B44="Operations-Connected",IF(COUNTIFS('07_EVIDENCE_VAULT'!$A:$A,B296,'07_EVIDENCE_VAULT'!$K:$K,"Current",'07_EVIDENCE_VAULT'!$T:$T,"Imported*",'07_EVIDENCE_VAULT'!$U:$U,"Reconciled")-COUNTIFS('07_EVIDENCE_VAULT'!$A:$A,B296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unreconciled"),IF(COUNTIFS('07_EVIDENCE_VAULT'!$A:$A,B296,'07_EVIDENCE_VAULT'!$K:$K,"Current")-COUNTIFS('07_EVIDENCE_VAULT'!$A:$A,B296,'07_EVIDENCE_VAULT'!$K:$K,"Current",'07_EVIDENCE_VAULT'!$I:$I,"&lt;"&amp;TODAY(),'07_EVIDENCE_VAULT'!$I:$I,"&lt;&gt;")&gt;0,"Current evidence","Missing / stale / unknown")))</f>
        <v/>
      </c>
      <c r="K296" s="136">
        <f>IF(B296="","",IF(D296="UNKNOWN OBJECT","BLOCK — unknown object",IF(D296="","BLOCK — object not configured",IF(F296="UNKNOWN PACK","BLOCK — unknown pack",IF(IFERROR(VLOOKUP(E296,'01_MANIFEST_LIBRARY'!$A$17:$D$35,4,FALSE),"")&lt;&gt;"Active","BLOCK — pack not active","VALID OBJECT/PACK")))))</f>
        <v/>
      </c>
      <c r="L296" s="136">
        <f>IF(B296="","",IF(G296="","BLOCK — Control / Claim ID required",IF(COUNTIFS('06_CONTROL_PACK_REGISTER'!$B$26:$B$225,C296,'06_CONTROL_PACK_REGISTER'!$C$26:$C$225,E296,'06_CONTROL_PACK_REGISTER'!$D$26:$D$225,G296)&gt;0,"VALID CONTROL/CLAIM","BLOCK — control/claim not registered for object + pack")))</f>
        <v/>
      </c>
      <c r="M296" s="131" t="n"/>
      <c r="N296" s="136">
        <f>IF(B296="","",IF(LEFT(J296,7)&lt;&gt;"Current","BLOCK — evidence currency",IF(K296&lt;&gt;"VALID OBJECT/PACK","BLOCK — object/pack mapping",IF(L296&lt;&gt;"VALID CONTROL/CLAIM","BLOCK — control/claim mapping",IF(M296="Confirmed supports requirement","REVIEWED SUPPORT",IF(M296="Rejected","REJECTED SUPPORT",IF(M296="Needs clarification","UNRESOLVED SUPPORT","UNREVIEWED SUPPORT")))))))</f>
        <v/>
      </c>
      <c r="O296" s="131" t="n"/>
      <c r="P296" s="131" t="n"/>
      <c r="Q296" s="131" t="n"/>
      <c r="R296" s="131" t="n"/>
      <c r="S296" s="136">
        <f>IF(OR(C296="",E296="",G296=""),"",C296&amp;"|"&amp;E296&amp;"|"&amp;G296)</f>
        <v/>
      </c>
    </row>
    <row r="297">
      <c r="A297" s="54" t="inlineStr">
        <is>
          <t>EVL-00293</t>
        </is>
      </c>
      <c r="B297" s="131" t="n"/>
      <c r="C297" s="131" t="n"/>
      <c r="D297" s="54">
        <f>IF(C297="","",IFERROR(VLOOKUP(C297,'04_SCOPE_CLASSIFICATION'!$A$5:$B$35,2,FALSE),"UNKNOWN OBJECT"))</f>
        <v/>
      </c>
      <c r="E297" s="131" t="n"/>
      <c r="F297" s="54">
        <f>IF(E297="","",IFERROR(VLOOKUP(E297,'01_MANIFEST_LIBRARY'!$A$17:$B$35,2,FALSE),"UNKNOWN PACK"))</f>
        <v/>
      </c>
      <c r="G297" s="131" t="n"/>
      <c r="H297" s="131" t="n"/>
      <c r="I297" s="131" t="n"/>
      <c r="J297" s="136">
        <f>IF(B297="","",IF('02_SYSTEM_PROFILE'!B44="Operations-Connected",IF(COUNTIFS('07_EVIDENCE_VAULT'!$A:$A,B297,'07_EVIDENCE_VAULT'!$K:$K,"Current",'07_EVIDENCE_VAULT'!$T:$T,"Imported*",'07_EVIDENCE_VAULT'!$U:$U,"Reconciled")-COUNTIFS('07_EVIDENCE_VAULT'!$A:$A,B297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unreconciled"),IF(COUNTIFS('07_EVIDENCE_VAULT'!$A:$A,B297,'07_EVIDENCE_VAULT'!$K:$K,"Current")-COUNTIFS('07_EVIDENCE_VAULT'!$A:$A,B297,'07_EVIDENCE_VAULT'!$K:$K,"Current",'07_EVIDENCE_VAULT'!$I:$I,"&lt;"&amp;TODAY(),'07_EVIDENCE_VAULT'!$I:$I,"&lt;&gt;")&gt;0,"Current evidence","Missing / stale / unknown")))</f>
        <v/>
      </c>
      <c r="K297" s="136">
        <f>IF(B297="","",IF(D297="UNKNOWN OBJECT","BLOCK — unknown object",IF(D297="","BLOCK — object not configured",IF(F297="UNKNOWN PACK","BLOCK — unknown pack",IF(IFERROR(VLOOKUP(E297,'01_MANIFEST_LIBRARY'!$A$17:$D$35,4,FALSE),"")&lt;&gt;"Active","BLOCK — pack not active","VALID OBJECT/PACK")))))</f>
        <v/>
      </c>
      <c r="L297" s="136">
        <f>IF(B297="","",IF(G297="","BLOCK — Control / Claim ID required",IF(COUNTIFS('06_CONTROL_PACK_REGISTER'!$B$26:$B$225,C297,'06_CONTROL_PACK_REGISTER'!$C$26:$C$225,E297,'06_CONTROL_PACK_REGISTER'!$D$26:$D$225,G297)&gt;0,"VALID CONTROL/CLAIM","BLOCK — control/claim not registered for object + pack")))</f>
        <v/>
      </c>
      <c r="M297" s="131" t="n"/>
      <c r="N297" s="136">
        <f>IF(B297="","",IF(LEFT(J297,7)&lt;&gt;"Current","BLOCK — evidence currency",IF(K297&lt;&gt;"VALID OBJECT/PACK","BLOCK — object/pack mapping",IF(L297&lt;&gt;"VALID CONTROL/CLAIM","BLOCK — control/claim mapping",IF(M297="Confirmed supports requirement","REVIEWED SUPPORT",IF(M297="Rejected","REJECTED SUPPORT",IF(M297="Needs clarification","UNRESOLVED SUPPORT","UNREVIEWED SUPPORT")))))))</f>
        <v/>
      </c>
      <c r="O297" s="131" t="n"/>
      <c r="P297" s="131" t="n"/>
      <c r="Q297" s="131" t="n"/>
      <c r="R297" s="131" t="n"/>
      <c r="S297" s="136">
        <f>IF(OR(C297="",E297="",G297=""),"",C297&amp;"|"&amp;E297&amp;"|"&amp;G297)</f>
        <v/>
      </c>
    </row>
    <row r="298">
      <c r="A298" s="54" t="inlineStr">
        <is>
          <t>EVL-00294</t>
        </is>
      </c>
      <c r="B298" s="131" t="n"/>
      <c r="C298" s="131" t="n"/>
      <c r="D298" s="54">
        <f>IF(C298="","",IFERROR(VLOOKUP(C298,'04_SCOPE_CLASSIFICATION'!$A$5:$B$35,2,FALSE),"UNKNOWN OBJECT"))</f>
        <v/>
      </c>
      <c r="E298" s="131" t="n"/>
      <c r="F298" s="54">
        <f>IF(E298="","",IFERROR(VLOOKUP(E298,'01_MANIFEST_LIBRARY'!$A$17:$B$35,2,FALSE),"UNKNOWN PACK"))</f>
        <v/>
      </c>
      <c r="G298" s="131" t="n"/>
      <c r="H298" s="131" t="n"/>
      <c r="I298" s="131" t="n"/>
      <c r="J298" s="136">
        <f>IF(B298="","",IF('02_SYSTEM_PROFILE'!B44="Operations-Connected",IF(COUNTIFS('07_EVIDENCE_VAULT'!$A:$A,B298,'07_EVIDENCE_VAULT'!$K:$K,"Current",'07_EVIDENCE_VAULT'!$T:$T,"Imported*",'07_EVIDENCE_VAULT'!$U:$U,"Reconciled")-COUNTIFS('07_EVIDENCE_VAULT'!$A:$A,B298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unreconciled"),IF(COUNTIFS('07_EVIDENCE_VAULT'!$A:$A,B298,'07_EVIDENCE_VAULT'!$K:$K,"Current")-COUNTIFS('07_EVIDENCE_VAULT'!$A:$A,B298,'07_EVIDENCE_VAULT'!$K:$K,"Current",'07_EVIDENCE_VAULT'!$I:$I,"&lt;"&amp;TODAY(),'07_EVIDENCE_VAULT'!$I:$I,"&lt;&gt;")&gt;0,"Current evidence","Missing / stale / unknown")))</f>
        <v/>
      </c>
      <c r="K298" s="136">
        <f>IF(B298="","",IF(D298="UNKNOWN OBJECT","BLOCK — unknown object",IF(D298="","BLOCK — object not configured",IF(F298="UNKNOWN PACK","BLOCK — unknown pack",IF(IFERROR(VLOOKUP(E298,'01_MANIFEST_LIBRARY'!$A$17:$D$35,4,FALSE),"")&lt;&gt;"Active","BLOCK — pack not active","VALID OBJECT/PACK")))))</f>
        <v/>
      </c>
      <c r="L298" s="136">
        <f>IF(B298="","",IF(G298="","BLOCK — Control / Claim ID required",IF(COUNTIFS('06_CONTROL_PACK_REGISTER'!$B$26:$B$225,C298,'06_CONTROL_PACK_REGISTER'!$C$26:$C$225,E298,'06_CONTROL_PACK_REGISTER'!$D$26:$D$225,G298)&gt;0,"VALID CONTROL/CLAIM","BLOCK — control/claim not registered for object + pack")))</f>
        <v/>
      </c>
      <c r="M298" s="131" t="n"/>
      <c r="N298" s="136">
        <f>IF(B298="","",IF(LEFT(J298,7)&lt;&gt;"Current","BLOCK — evidence currency",IF(K298&lt;&gt;"VALID OBJECT/PACK","BLOCK — object/pack mapping",IF(L298&lt;&gt;"VALID CONTROL/CLAIM","BLOCK — control/claim mapping",IF(M298="Confirmed supports requirement","REVIEWED SUPPORT",IF(M298="Rejected","REJECTED SUPPORT",IF(M298="Needs clarification","UNRESOLVED SUPPORT","UNREVIEWED SUPPORT")))))))</f>
        <v/>
      </c>
      <c r="O298" s="131" t="n"/>
      <c r="P298" s="131" t="n"/>
      <c r="Q298" s="131" t="n"/>
      <c r="R298" s="131" t="n"/>
      <c r="S298" s="136">
        <f>IF(OR(C298="",E298="",G298=""),"",C298&amp;"|"&amp;E298&amp;"|"&amp;G298)</f>
        <v/>
      </c>
    </row>
    <row r="299">
      <c r="A299" s="54" t="inlineStr">
        <is>
          <t>EVL-00295</t>
        </is>
      </c>
      <c r="B299" s="131" t="n"/>
      <c r="C299" s="131" t="n"/>
      <c r="D299" s="54">
        <f>IF(C299="","",IFERROR(VLOOKUP(C299,'04_SCOPE_CLASSIFICATION'!$A$5:$B$35,2,FALSE),"UNKNOWN OBJECT"))</f>
        <v/>
      </c>
      <c r="E299" s="131" t="n"/>
      <c r="F299" s="54">
        <f>IF(E299="","",IFERROR(VLOOKUP(E299,'01_MANIFEST_LIBRARY'!$A$17:$B$35,2,FALSE),"UNKNOWN PACK"))</f>
        <v/>
      </c>
      <c r="G299" s="131" t="n"/>
      <c r="H299" s="131" t="n"/>
      <c r="I299" s="131" t="n"/>
      <c r="J299" s="136">
        <f>IF(B299="","",IF('02_SYSTEM_PROFILE'!B44="Operations-Connected",IF(COUNTIFS('07_EVIDENCE_VAULT'!$A:$A,B299,'07_EVIDENCE_VAULT'!$K:$K,"Current",'07_EVIDENCE_VAULT'!$T:$T,"Imported*",'07_EVIDENCE_VAULT'!$U:$U,"Reconciled")-COUNTIFS('07_EVIDENCE_VAULT'!$A:$A,B299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unreconciled"),IF(COUNTIFS('07_EVIDENCE_VAULT'!$A:$A,B299,'07_EVIDENCE_VAULT'!$K:$K,"Current")-COUNTIFS('07_EVIDENCE_VAULT'!$A:$A,B299,'07_EVIDENCE_VAULT'!$K:$K,"Current",'07_EVIDENCE_VAULT'!$I:$I,"&lt;"&amp;TODAY(),'07_EVIDENCE_VAULT'!$I:$I,"&lt;&gt;")&gt;0,"Current evidence","Missing / stale / unknown")))</f>
        <v/>
      </c>
      <c r="K299" s="136">
        <f>IF(B299="","",IF(D299="UNKNOWN OBJECT","BLOCK — unknown object",IF(D299="","BLOCK — object not configured",IF(F299="UNKNOWN PACK","BLOCK — unknown pack",IF(IFERROR(VLOOKUP(E299,'01_MANIFEST_LIBRARY'!$A$17:$D$35,4,FALSE),"")&lt;&gt;"Active","BLOCK — pack not active","VALID OBJECT/PACK")))))</f>
        <v/>
      </c>
      <c r="L299" s="136">
        <f>IF(B299="","",IF(G299="","BLOCK — Control / Claim ID required",IF(COUNTIFS('06_CONTROL_PACK_REGISTER'!$B$26:$B$225,C299,'06_CONTROL_PACK_REGISTER'!$C$26:$C$225,E299,'06_CONTROL_PACK_REGISTER'!$D$26:$D$225,G299)&gt;0,"VALID CONTROL/CLAIM","BLOCK — control/claim not registered for object + pack")))</f>
        <v/>
      </c>
      <c r="M299" s="131" t="n"/>
      <c r="N299" s="136">
        <f>IF(B299="","",IF(LEFT(J299,7)&lt;&gt;"Current","BLOCK — evidence currency",IF(K299&lt;&gt;"VALID OBJECT/PACK","BLOCK — object/pack mapping",IF(L299&lt;&gt;"VALID CONTROL/CLAIM","BLOCK — control/claim mapping",IF(M299="Confirmed supports requirement","REVIEWED SUPPORT",IF(M299="Rejected","REJECTED SUPPORT",IF(M299="Needs clarification","UNRESOLVED SUPPORT","UNREVIEWED SUPPORT")))))))</f>
        <v/>
      </c>
      <c r="O299" s="131" t="n"/>
      <c r="P299" s="131" t="n"/>
      <c r="Q299" s="131" t="n"/>
      <c r="R299" s="131" t="n"/>
      <c r="S299" s="136">
        <f>IF(OR(C299="",E299="",G299=""),"",C299&amp;"|"&amp;E299&amp;"|"&amp;G299)</f>
        <v/>
      </c>
    </row>
    <row r="300">
      <c r="A300" s="54" t="inlineStr">
        <is>
          <t>EVL-00296</t>
        </is>
      </c>
      <c r="B300" s="131" t="n"/>
      <c r="C300" s="131" t="n"/>
      <c r="D300" s="54">
        <f>IF(C300="","",IFERROR(VLOOKUP(C300,'04_SCOPE_CLASSIFICATION'!$A$5:$B$35,2,FALSE),"UNKNOWN OBJECT"))</f>
        <v/>
      </c>
      <c r="E300" s="131" t="n"/>
      <c r="F300" s="54">
        <f>IF(E300="","",IFERROR(VLOOKUP(E300,'01_MANIFEST_LIBRARY'!$A$17:$B$35,2,FALSE),"UNKNOWN PACK"))</f>
        <v/>
      </c>
      <c r="G300" s="131" t="n"/>
      <c r="H300" s="131" t="n"/>
      <c r="I300" s="131" t="n"/>
      <c r="J300" s="136">
        <f>IF(B300="","",IF('02_SYSTEM_PROFILE'!B44="Operations-Connected",IF(COUNTIFS('07_EVIDENCE_VAULT'!$A:$A,B300,'07_EVIDENCE_VAULT'!$K:$K,"Current",'07_EVIDENCE_VAULT'!$T:$T,"Imported*",'07_EVIDENCE_VAULT'!$U:$U,"Reconciled")-COUNTIFS('07_EVIDENCE_VAULT'!$A:$A,B300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unreconciled"),IF(COUNTIFS('07_EVIDENCE_VAULT'!$A:$A,B300,'07_EVIDENCE_VAULT'!$K:$K,"Current")-COUNTIFS('07_EVIDENCE_VAULT'!$A:$A,B300,'07_EVIDENCE_VAULT'!$K:$K,"Current",'07_EVIDENCE_VAULT'!$I:$I,"&lt;"&amp;TODAY(),'07_EVIDENCE_VAULT'!$I:$I,"&lt;&gt;")&gt;0,"Current evidence","Missing / stale / unknown")))</f>
        <v/>
      </c>
      <c r="K300" s="136">
        <f>IF(B300="","",IF(D300="UNKNOWN OBJECT","BLOCK — unknown object",IF(D300="","BLOCK — object not configured",IF(F300="UNKNOWN PACK","BLOCK — unknown pack",IF(IFERROR(VLOOKUP(E300,'01_MANIFEST_LIBRARY'!$A$17:$D$35,4,FALSE),"")&lt;&gt;"Active","BLOCK — pack not active","VALID OBJECT/PACK")))))</f>
        <v/>
      </c>
      <c r="L300" s="136">
        <f>IF(B300="","",IF(G300="","BLOCK — Control / Claim ID required",IF(COUNTIFS('06_CONTROL_PACK_REGISTER'!$B$26:$B$225,C300,'06_CONTROL_PACK_REGISTER'!$C$26:$C$225,E300,'06_CONTROL_PACK_REGISTER'!$D$26:$D$225,G300)&gt;0,"VALID CONTROL/CLAIM","BLOCK — control/claim not registered for object + pack")))</f>
        <v/>
      </c>
      <c r="M300" s="131" t="n"/>
      <c r="N300" s="136">
        <f>IF(B300="","",IF(LEFT(J300,7)&lt;&gt;"Current","BLOCK — evidence currency",IF(K300&lt;&gt;"VALID OBJECT/PACK","BLOCK — object/pack mapping",IF(L300&lt;&gt;"VALID CONTROL/CLAIM","BLOCK — control/claim mapping",IF(M300="Confirmed supports requirement","REVIEWED SUPPORT",IF(M300="Rejected","REJECTED SUPPORT",IF(M300="Needs clarification","UNRESOLVED SUPPORT","UNREVIEWED SUPPORT")))))))</f>
        <v/>
      </c>
      <c r="O300" s="131" t="n"/>
      <c r="P300" s="131" t="n"/>
      <c r="Q300" s="131" t="n"/>
      <c r="R300" s="131" t="n"/>
      <c r="S300" s="136">
        <f>IF(OR(C300="",E300="",G300=""),"",C300&amp;"|"&amp;E300&amp;"|"&amp;G300)</f>
        <v/>
      </c>
    </row>
    <row r="301">
      <c r="A301" s="54" t="inlineStr">
        <is>
          <t>EVL-00297</t>
        </is>
      </c>
      <c r="B301" s="131" t="n"/>
      <c r="C301" s="131" t="n"/>
      <c r="D301" s="54">
        <f>IF(C301="","",IFERROR(VLOOKUP(C301,'04_SCOPE_CLASSIFICATION'!$A$5:$B$35,2,FALSE),"UNKNOWN OBJECT"))</f>
        <v/>
      </c>
      <c r="E301" s="131" t="n"/>
      <c r="F301" s="54">
        <f>IF(E301="","",IFERROR(VLOOKUP(E301,'01_MANIFEST_LIBRARY'!$A$17:$B$35,2,FALSE),"UNKNOWN PACK"))</f>
        <v/>
      </c>
      <c r="G301" s="131" t="n"/>
      <c r="H301" s="131" t="n"/>
      <c r="I301" s="131" t="n"/>
      <c r="J301" s="136">
        <f>IF(B301="","",IF('02_SYSTEM_PROFILE'!B44="Operations-Connected",IF(COUNTIFS('07_EVIDENCE_VAULT'!$A:$A,B301,'07_EVIDENCE_VAULT'!$K:$K,"Current",'07_EVIDENCE_VAULT'!$T:$T,"Imported*",'07_EVIDENCE_VAULT'!$U:$U,"Reconciled")-COUNTIFS('07_EVIDENCE_VAULT'!$A:$A,B301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unreconciled"),IF(COUNTIFS('07_EVIDENCE_VAULT'!$A:$A,B301,'07_EVIDENCE_VAULT'!$K:$K,"Current")-COUNTIFS('07_EVIDENCE_VAULT'!$A:$A,B301,'07_EVIDENCE_VAULT'!$K:$K,"Current",'07_EVIDENCE_VAULT'!$I:$I,"&lt;"&amp;TODAY(),'07_EVIDENCE_VAULT'!$I:$I,"&lt;&gt;")&gt;0,"Current evidence","Missing / stale / unknown")))</f>
        <v/>
      </c>
      <c r="K301" s="136">
        <f>IF(B301="","",IF(D301="UNKNOWN OBJECT","BLOCK — unknown object",IF(D301="","BLOCK — object not configured",IF(F301="UNKNOWN PACK","BLOCK — unknown pack",IF(IFERROR(VLOOKUP(E301,'01_MANIFEST_LIBRARY'!$A$17:$D$35,4,FALSE),"")&lt;&gt;"Active","BLOCK — pack not active","VALID OBJECT/PACK")))))</f>
        <v/>
      </c>
      <c r="L301" s="136">
        <f>IF(B301="","",IF(G301="","BLOCK — Control / Claim ID required",IF(COUNTIFS('06_CONTROL_PACK_REGISTER'!$B$26:$B$225,C301,'06_CONTROL_PACK_REGISTER'!$C$26:$C$225,E301,'06_CONTROL_PACK_REGISTER'!$D$26:$D$225,G301)&gt;0,"VALID CONTROL/CLAIM","BLOCK — control/claim not registered for object + pack")))</f>
        <v/>
      </c>
      <c r="M301" s="131" t="n"/>
      <c r="N301" s="136">
        <f>IF(B301="","",IF(LEFT(J301,7)&lt;&gt;"Current","BLOCK — evidence currency",IF(K301&lt;&gt;"VALID OBJECT/PACK","BLOCK — object/pack mapping",IF(L301&lt;&gt;"VALID CONTROL/CLAIM","BLOCK — control/claim mapping",IF(M301="Confirmed supports requirement","REVIEWED SUPPORT",IF(M301="Rejected","REJECTED SUPPORT",IF(M301="Needs clarification","UNRESOLVED SUPPORT","UNREVIEWED SUPPORT")))))))</f>
        <v/>
      </c>
      <c r="O301" s="131" t="n"/>
      <c r="P301" s="131" t="n"/>
      <c r="Q301" s="131" t="n"/>
      <c r="R301" s="131" t="n"/>
      <c r="S301" s="136">
        <f>IF(OR(C301="",E301="",G301=""),"",C301&amp;"|"&amp;E301&amp;"|"&amp;G301)</f>
        <v/>
      </c>
    </row>
    <row r="302">
      <c r="A302" s="54" t="inlineStr">
        <is>
          <t>EVL-00298</t>
        </is>
      </c>
      <c r="B302" s="131" t="n"/>
      <c r="C302" s="131" t="n"/>
      <c r="D302" s="54">
        <f>IF(C302="","",IFERROR(VLOOKUP(C302,'04_SCOPE_CLASSIFICATION'!$A$5:$B$35,2,FALSE),"UNKNOWN OBJECT"))</f>
        <v/>
      </c>
      <c r="E302" s="131" t="n"/>
      <c r="F302" s="54">
        <f>IF(E302="","",IFERROR(VLOOKUP(E302,'01_MANIFEST_LIBRARY'!$A$17:$B$35,2,FALSE),"UNKNOWN PACK"))</f>
        <v/>
      </c>
      <c r="G302" s="131" t="n"/>
      <c r="H302" s="131" t="n"/>
      <c r="I302" s="131" t="n"/>
      <c r="J302" s="136">
        <f>IF(B302="","",IF('02_SYSTEM_PROFILE'!B44="Operations-Connected",IF(COUNTIFS('07_EVIDENCE_VAULT'!$A:$A,B302,'07_EVIDENCE_VAULT'!$K:$K,"Current",'07_EVIDENCE_VAULT'!$T:$T,"Imported*",'07_EVIDENCE_VAULT'!$U:$U,"Reconciled")-COUNTIFS('07_EVIDENCE_VAULT'!$A:$A,B302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unreconciled"),IF(COUNTIFS('07_EVIDENCE_VAULT'!$A:$A,B302,'07_EVIDENCE_VAULT'!$K:$K,"Current")-COUNTIFS('07_EVIDENCE_VAULT'!$A:$A,B302,'07_EVIDENCE_VAULT'!$K:$K,"Current",'07_EVIDENCE_VAULT'!$I:$I,"&lt;"&amp;TODAY(),'07_EVIDENCE_VAULT'!$I:$I,"&lt;&gt;")&gt;0,"Current evidence","Missing / stale / unknown")))</f>
        <v/>
      </c>
      <c r="K302" s="136">
        <f>IF(B302="","",IF(D302="UNKNOWN OBJECT","BLOCK — unknown object",IF(D302="","BLOCK — object not configured",IF(F302="UNKNOWN PACK","BLOCK — unknown pack",IF(IFERROR(VLOOKUP(E302,'01_MANIFEST_LIBRARY'!$A$17:$D$35,4,FALSE),"")&lt;&gt;"Active","BLOCK — pack not active","VALID OBJECT/PACK")))))</f>
        <v/>
      </c>
      <c r="L302" s="136">
        <f>IF(B302="","",IF(G302="","BLOCK — Control / Claim ID required",IF(COUNTIFS('06_CONTROL_PACK_REGISTER'!$B$26:$B$225,C302,'06_CONTROL_PACK_REGISTER'!$C$26:$C$225,E302,'06_CONTROL_PACK_REGISTER'!$D$26:$D$225,G302)&gt;0,"VALID CONTROL/CLAIM","BLOCK — control/claim not registered for object + pack")))</f>
        <v/>
      </c>
      <c r="M302" s="131" t="n"/>
      <c r="N302" s="136">
        <f>IF(B302="","",IF(LEFT(J302,7)&lt;&gt;"Current","BLOCK — evidence currency",IF(K302&lt;&gt;"VALID OBJECT/PACK","BLOCK — object/pack mapping",IF(L302&lt;&gt;"VALID CONTROL/CLAIM","BLOCK — control/claim mapping",IF(M302="Confirmed supports requirement","REVIEWED SUPPORT",IF(M302="Rejected","REJECTED SUPPORT",IF(M302="Needs clarification","UNRESOLVED SUPPORT","UNREVIEWED SUPPORT")))))))</f>
        <v/>
      </c>
      <c r="O302" s="131" t="n"/>
      <c r="P302" s="131" t="n"/>
      <c r="Q302" s="131" t="n"/>
      <c r="R302" s="131" t="n"/>
      <c r="S302" s="136">
        <f>IF(OR(C302="",E302="",G302=""),"",C302&amp;"|"&amp;E302&amp;"|"&amp;G302)</f>
        <v/>
      </c>
    </row>
    <row r="303">
      <c r="A303" s="54" t="inlineStr">
        <is>
          <t>EVL-00299</t>
        </is>
      </c>
      <c r="B303" s="131" t="n"/>
      <c r="C303" s="131" t="n"/>
      <c r="D303" s="54">
        <f>IF(C303="","",IFERROR(VLOOKUP(C303,'04_SCOPE_CLASSIFICATION'!$A$5:$B$35,2,FALSE),"UNKNOWN OBJECT"))</f>
        <v/>
      </c>
      <c r="E303" s="131" t="n"/>
      <c r="F303" s="54">
        <f>IF(E303="","",IFERROR(VLOOKUP(E303,'01_MANIFEST_LIBRARY'!$A$17:$B$35,2,FALSE),"UNKNOWN PACK"))</f>
        <v/>
      </c>
      <c r="G303" s="131" t="n"/>
      <c r="H303" s="131" t="n"/>
      <c r="I303" s="131" t="n"/>
      <c r="J303" s="136">
        <f>IF(B303="","",IF('02_SYSTEM_PROFILE'!B44="Operations-Connected",IF(COUNTIFS('07_EVIDENCE_VAULT'!$A:$A,B303,'07_EVIDENCE_VAULT'!$K:$K,"Current",'07_EVIDENCE_VAULT'!$T:$T,"Imported*",'07_EVIDENCE_VAULT'!$U:$U,"Reconciled")-COUNTIFS('07_EVIDENCE_VAULT'!$A:$A,B303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unreconciled"),IF(COUNTIFS('07_EVIDENCE_VAULT'!$A:$A,B303,'07_EVIDENCE_VAULT'!$K:$K,"Current")-COUNTIFS('07_EVIDENCE_VAULT'!$A:$A,B303,'07_EVIDENCE_VAULT'!$K:$K,"Current",'07_EVIDENCE_VAULT'!$I:$I,"&lt;"&amp;TODAY(),'07_EVIDENCE_VAULT'!$I:$I,"&lt;&gt;")&gt;0,"Current evidence","Missing / stale / unknown")))</f>
        <v/>
      </c>
      <c r="K303" s="136">
        <f>IF(B303="","",IF(D303="UNKNOWN OBJECT","BLOCK — unknown object",IF(D303="","BLOCK — object not configured",IF(F303="UNKNOWN PACK","BLOCK — unknown pack",IF(IFERROR(VLOOKUP(E303,'01_MANIFEST_LIBRARY'!$A$17:$D$35,4,FALSE),"")&lt;&gt;"Active","BLOCK — pack not active","VALID OBJECT/PACK")))))</f>
        <v/>
      </c>
      <c r="L303" s="136">
        <f>IF(B303="","",IF(G303="","BLOCK — Control / Claim ID required",IF(COUNTIFS('06_CONTROL_PACK_REGISTER'!$B$26:$B$225,C303,'06_CONTROL_PACK_REGISTER'!$C$26:$C$225,E303,'06_CONTROL_PACK_REGISTER'!$D$26:$D$225,G303)&gt;0,"VALID CONTROL/CLAIM","BLOCK — control/claim not registered for object + pack")))</f>
        <v/>
      </c>
      <c r="M303" s="131" t="n"/>
      <c r="N303" s="136">
        <f>IF(B303="","",IF(LEFT(J303,7)&lt;&gt;"Current","BLOCK — evidence currency",IF(K303&lt;&gt;"VALID OBJECT/PACK","BLOCK — object/pack mapping",IF(L303&lt;&gt;"VALID CONTROL/CLAIM","BLOCK — control/claim mapping",IF(M303="Confirmed supports requirement","REVIEWED SUPPORT",IF(M303="Rejected","REJECTED SUPPORT",IF(M303="Needs clarification","UNRESOLVED SUPPORT","UNREVIEWED SUPPORT")))))))</f>
        <v/>
      </c>
      <c r="O303" s="131" t="n"/>
      <c r="P303" s="131" t="n"/>
      <c r="Q303" s="131" t="n"/>
      <c r="R303" s="131" t="n"/>
      <c r="S303" s="136">
        <f>IF(OR(C303="",E303="",G303=""),"",C303&amp;"|"&amp;E303&amp;"|"&amp;G303)</f>
        <v/>
      </c>
    </row>
    <row r="304">
      <c r="A304" s="54" t="inlineStr">
        <is>
          <t>EVL-00300</t>
        </is>
      </c>
      <c r="B304" s="131" t="n"/>
      <c r="C304" s="131" t="n"/>
      <c r="D304" s="54">
        <f>IF(C304="","",IFERROR(VLOOKUP(C304,'04_SCOPE_CLASSIFICATION'!$A$5:$B$35,2,FALSE),"UNKNOWN OBJECT"))</f>
        <v/>
      </c>
      <c r="E304" s="131" t="n"/>
      <c r="F304" s="54">
        <f>IF(E304="","",IFERROR(VLOOKUP(E304,'01_MANIFEST_LIBRARY'!$A$17:$B$35,2,FALSE),"UNKNOWN PACK"))</f>
        <v/>
      </c>
      <c r="G304" s="131" t="n"/>
      <c r="H304" s="131" t="n"/>
      <c r="I304" s="131" t="n"/>
      <c r="J304" s="136">
        <f>IF(B304="","",IF('02_SYSTEM_PROFILE'!B44="Operations-Connected",IF(COUNTIFS('07_EVIDENCE_VAULT'!$A:$A,B304,'07_EVIDENCE_VAULT'!$K:$K,"Current",'07_EVIDENCE_VAULT'!$T:$T,"Imported*",'07_EVIDENCE_VAULT'!$U:$U,"Reconciled")-COUNTIFS('07_EVIDENCE_VAULT'!$A:$A,B304,'07_EVIDENCE_VAULT'!$K:$K,"Current",'07_EVIDENCE_VAULT'!$T:$T,"Imported*",'07_EVIDENCE_VAULT'!$U:$U,"Reconciled",'07_EVIDENCE_VAULT'!$I:$I,"&lt;"&amp;TODAY(),'07_EVIDENCE_VAULT'!$I:$I,"&lt;&gt;")&gt;0,"Current reconciled evidence","Missing / stale / unreconciled"),IF(COUNTIFS('07_EVIDENCE_VAULT'!$A:$A,B304,'07_EVIDENCE_VAULT'!$K:$K,"Current")-COUNTIFS('07_EVIDENCE_VAULT'!$A:$A,B304,'07_EVIDENCE_VAULT'!$K:$K,"Current",'07_EVIDENCE_VAULT'!$I:$I,"&lt;"&amp;TODAY(),'07_EVIDENCE_VAULT'!$I:$I,"&lt;&gt;")&gt;0,"Current evidence","Missing / stale / unknown")))</f>
        <v/>
      </c>
      <c r="K304" s="136">
        <f>IF(B304="","",IF(D304="UNKNOWN OBJECT","BLOCK — unknown object",IF(D304="","BLOCK — object not configured",IF(F304="UNKNOWN PACK","BLOCK — unknown pack",IF(IFERROR(VLOOKUP(E304,'01_MANIFEST_LIBRARY'!$A$17:$D$35,4,FALSE),"")&lt;&gt;"Active","BLOCK — pack not active","VALID OBJECT/PACK")))))</f>
        <v/>
      </c>
      <c r="L304" s="136">
        <f>IF(B304="","",IF(G304="","BLOCK — Control / Claim ID required",IF(COUNTIFS('06_CONTROL_PACK_REGISTER'!$B$26:$B$225,C304,'06_CONTROL_PACK_REGISTER'!$C$26:$C$225,E304,'06_CONTROL_PACK_REGISTER'!$D$26:$D$225,G304)&gt;0,"VALID CONTROL/CLAIM","BLOCK — control/claim not registered for object + pack")))</f>
        <v/>
      </c>
      <c r="M304" s="131" t="n"/>
      <c r="N304" s="136">
        <f>IF(B304="","",IF(LEFT(J304,7)&lt;&gt;"Current","BLOCK — evidence currency",IF(K304&lt;&gt;"VALID OBJECT/PACK","BLOCK — object/pack mapping",IF(L304&lt;&gt;"VALID CONTROL/CLAIM","BLOCK — control/claim mapping",IF(M304="Confirmed supports requirement","REVIEWED SUPPORT",IF(M304="Rejected","REJECTED SUPPORT",IF(M304="Needs clarification","UNRESOLVED SUPPORT","UNREVIEWED SUPPORT")))))))</f>
        <v/>
      </c>
      <c r="O304" s="131" t="n"/>
      <c r="P304" s="131" t="n"/>
      <c r="Q304" s="131" t="n"/>
      <c r="R304" s="131" t="n"/>
      <c r="S304" s="136">
        <f>IF(OR(C304="",E304="",G304=""),"",C304&amp;"|"&amp;E304&amp;"|"&amp;G304)</f>
        <v/>
      </c>
    </row>
  </sheetData>
  <autoFilter ref="A4:S304"/>
  <mergeCells count="2">
    <mergeCell ref="A2:L2"/>
    <mergeCell ref="A1:L1"/>
  </mergeCells>
  <conditionalFormatting sqref="K5:K304">
    <cfRule type="expression" priority="1" dxfId="0">
      <formula>K5="VALID LINK"</formula>
    </cfRule>
    <cfRule type="expression" priority="2" dxfId="2">
      <formula>LEFT(K5,5)="BLOCK"</formula>
    </cfRule>
  </conditionalFormatting>
  <conditionalFormatting sqref="N5:N304">
    <cfRule type="expression" priority="3" dxfId="0">
      <formula>N5="REVIEWED SUPPORT"</formula>
    </cfRule>
    <cfRule type="expression" priority="4" dxfId="2">
      <formula>OR(LEFT(N5,5)="BLOCK",LEFT(N5,10)="UNRESOLVED",LEFT(N5,10)="UNREVIEWED")</formula>
    </cfRule>
  </conditionalFormatting>
  <dataValidations count="4">
    <dataValidation sqref="I5:I304" showDropDown="0" showInputMessage="0" showErrorMessage="0" allowBlank="0" type="list">
      <formula1>"Primary evidence,Supporting evidence,Handoff evidence,Shared evidence,Reviewer evidence"</formula1>
    </dataValidation>
    <dataValidation sqref="O5:O304" showDropDown="0" showInputMessage="0" showErrorMessage="0" allowBlank="0" type="list">
      <formula1>"Standalone Master,Notion pointer canonical,Needs reconciliation"</formula1>
    </dataValidation>
    <dataValidation sqref="M5:M304" showDropDown="0" showInputMessage="0" showErrorMessage="0" allowBlank="0" type="list">
      <formula1>"Unreviewed,Confirmed supports requirement,Rejected,Needs clarification"</formula1>
    </dataValidation>
    <dataValidation sqref="R5:R304" showDropDown="0" showInputMessage="0" showErrorMessage="0" allowBlank="0" type="list">
      <formula1>"Standalone Master,Notion pointer canonical,Needs reconciliation"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S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style="50" min="1" max="1"/>
    <col width="16" customWidth="1" style="50" min="2" max="2"/>
    <col width="16" customWidth="1" style="50" min="3" max="3"/>
    <col width="32" customWidth="1" style="50" min="4" max="4"/>
    <col width="16" customWidth="1" style="50" min="5" max="5"/>
    <col width="30" customWidth="1" style="50" min="6" max="6"/>
    <col width="43" customWidth="1" style="50" min="7" max="7"/>
    <col width="17" customWidth="1" style="50" min="8" max="8"/>
    <col width="20" customWidth="1" style="50" min="9" max="9"/>
    <col width="16" customWidth="1" style="50" min="10" max="10"/>
    <col width="18" customWidth="1" style="50" min="11" max="11"/>
    <col width="20" customWidth="1" style="50" min="12" max="12"/>
    <col width="22" customWidth="1" style="50" min="13" max="13"/>
    <col width="22" customWidth="1" style="50" min="14" max="14"/>
    <col width="30" customWidth="1" style="50" min="15" max="15"/>
    <col width="18" customWidth="1" style="50" min="16" max="16"/>
    <col width="36" customWidth="1" style="50" min="17" max="17"/>
    <col width="23" customWidth="1" style="50" min="18" max="18"/>
    <col width="25" customWidth="1" style="50" min="19" max="19"/>
  </cols>
  <sheetData>
    <row r="1" ht="35" customHeight="1" s="50">
      <c r="A1" s="191" t="inlineStr">
        <is>
          <t>Regulatory Action Index / Operations Execution Link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192" t="inlineStr">
        <is>
          <t>Standalone: manage action locally. Operations-Connected: the external operational workflow owns execution owner/due date/approval/status; Master owns exact Object × Pack × Control, regulatory consequence and independent closure.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/>
    <row r="4" ht="31" customHeight="1" s="50">
      <c r="A4" s="105" t="inlineStr">
        <is>
          <t>Action ID</t>
        </is>
      </c>
      <c r="B4" s="105" t="inlineStr">
        <is>
          <t>Object ID</t>
        </is>
      </c>
      <c r="C4" s="105" t="inlineStr">
        <is>
          <t>Pack ID</t>
        </is>
      </c>
      <c r="D4" s="105" t="inlineStr">
        <is>
          <t>Object / pack</t>
        </is>
      </c>
      <c r="E4" s="105" t="inlineStr">
        <is>
          <t>Control ID</t>
        </is>
      </c>
      <c r="F4" s="105" t="inlineStr">
        <is>
          <t>Regulatory gap / action</t>
        </is>
      </c>
      <c r="G4" s="105" t="inlineStr">
        <is>
          <t>Required regulatory outcome</t>
        </is>
      </c>
      <c r="H4" s="105" t="inlineStr">
        <is>
          <t>Regulatory priority</t>
        </is>
      </c>
      <c r="I4" s="105" t="inlineStr">
        <is>
          <t>Regulatory accountable owner</t>
        </is>
      </c>
      <c r="J4" s="105" t="inlineStr">
        <is>
          <t>Opened</t>
        </is>
      </c>
      <c r="K4" s="105" t="inlineStr">
        <is>
          <t>Target / review date</t>
        </is>
      </c>
      <c r="L4" s="105" t="inlineStr">
        <is>
          <t>Regulatory state</t>
        </is>
      </c>
      <c r="M4" s="105" t="inlineStr">
        <is>
          <t>Evidence ID</t>
        </is>
      </c>
      <c r="N4" s="105" t="inlineStr">
        <is>
          <t>Dependency / blocker</t>
        </is>
      </c>
      <c r="O4" s="105" t="inlineStr">
        <is>
          <t>Notes</t>
        </is>
      </c>
      <c r="P4" s="104" t="inlineStr">
        <is>
          <t>External Work ID</t>
        </is>
      </c>
      <c r="Q4" s="104" t="inlineStr">
        <is>
          <t>External Work URL</t>
        </is>
      </c>
      <c r="R4" s="104" t="inlineStr">
        <is>
          <t>Operational Status</t>
        </is>
      </c>
      <c r="S4" s="104" t="inlineStr">
        <is>
          <t>Master Closure State</t>
        </is>
      </c>
    </row>
    <row r="5">
      <c r="A5" s="54" t="inlineStr">
        <is>
          <t>ACT-0001</t>
        </is>
      </c>
      <c r="B5" s="61" t="n"/>
      <c r="C5" s="61" t="n"/>
      <c r="D5" s="54">
        <f>IF(B5="","",IFERROR(VLOOKUP(B5,'04_SCOPE_CLASSIFICATION'!$A$5:$B$35,2,FALSE),"UNKNOWN OBJECT")&amp;" / "&amp;IFERROR(VLOOKUP(C5,'01_MANIFEST_LIBRARY'!$A$17:$B$35,2,FALSE),"UNKNOWN PACK"))</f>
        <v/>
      </c>
      <c r="E5" s="61" t="n"/>
      <c r="F5" s="61" t="n"/>
      <c r="G5" s="61" t="n"/>
      <c r="H5" s="61" t="n"/>
      <c r="I5" s="61" t="n"/>
      <c r="J5" s="193" t="n"/>
      <c r="K5" s="193" t="n"/>
      <c r="L5" s="61" t="n"/>
      <c r="M5" s="61" t="n"/>
      <c r="N5" s="61" t="n"/>
      <c r="O5" s="61" t="n"/>
      <c r="P5" s="98" t="n"/>
      <c r="Q5" s="98" t="n"/>
      <c r="R5" s="98" t="n"/>
      <c r="S5" s="98" t="n"/>
    </row>
    <row r="6">
      <c r="A6" s="54" t="inlineStr">
        <is>
          <t>ACT-0002</t>
        </is>
      </c>
      <c r="B6" s="61" t="n"/>
      <c r="C6" s="61" t="n"/>
      <c r="D6" s="54">
        <f>IF(B6="","",IFERROR(VLOOKUP(B6,'04_SCOPE_CLASSIFICATION'!$A$5:$B$35,2,FALSE),"UNKNOWN OBJECT")&amp;" / "&amp;IFERROR(VLOOKUP(C6,'01_MANIFEST_LIBRARY'!$A$17:$B$35,2,FALSE),"UNKNOWN PACK"))</f>
        <v/>
      </c>
      <c r="E6" s="61" t="n"/>
      <c r="F6" s="61" t="n"/>
      <c r="G6" s="61" t="n"/>
      <c r="H6" s="61" t="n"/>
      <c r="I6" s="61" t="n"/>
      <c r="J6" s="193" t="n"/>
      <c r="K6" s="193" t="n"/>
      <c r="L6" s="61" t="n"/>
      <c r="M6" s="61" t="n"/>
      <c r="N6" s="61" t="n"/>
      <c r="O6" s="61" t="n"/>
      <c r="P6" s="98" t="n"/>
      <c r="Q6" s="98" t="n"/>
      <c r="R6" s="98" t="n"/>
      <c r="S6" s="98" t="n"/>
    </row>
    <row r="7">
      <c r="A7" s="54" t="inlineStr">
        <is>
          <t>ACT-0003</t>
        </is>
      </c>
      <c r="B7" s="61" t="n"/>
      <c r="C7" s="61" t="n"/>
      <c r="D7" s="54">
        <f>IF(B7="","",IFERROR(VLOOKUP(B7,'04_SCOPE_CLASSIFICATION'!$A$5:$B$35,2,FALSE),"UNKNOWN OBJECT")&amp;" / "&amp;IFERROR(VLOOKUP(C7,'01_MANIFEST_LIBRARY'!$A$17:$B$35,2,FALSE),"UNKNOWN PACK"))</f>
        <v/>
      </c>
      <c r="E7" s="61" t="n"/>
      <c r="F7" s="61" t="n"/>
      <c r="G7" s="61" t="n"/>
      <c r="H7" s="61" t="n"/>
      <c r="I7" s="61" t="n"/>
      <c r="J7" s="193" t="n"/>
      <c r="K7" s="193" t="n"/>
      <c r="L7" s="61" t="n"/>
      <c r="M7" s="61" t="n"/>
      <c r="N7" s="61" t="n"/>
      <c r="O7" s="61" t="n"/>
      <c r="P7" s="98" t="n"/>
      <c r="Q7" s="98" t="n"/>
      <c r="R7" s="98" t="n"/>
      <c r="S7" s="98" t="n"/>
    </row>
    <row r="8">
      <c r="A8" s="54" t="inlineStr">
        <is>
          <t>ACT-0004</t>
        </is>
      </c>
      <c r="B8" s="61" t="n"/>
      <c r="C8" s="61" t="n"/>
      <c r="D8" s="54">
        <f>IF(B8="","",IFERROR(VLOOKUP(B8,'04_SCOPE_CLASSIFICATION'!$A$5:$B$35,2,FALSE),"UNKNOWN OBJECT")&amp;" / "&amp;IFERROR(VLOOKUP(C8,'01_MANIFEST_LIBRARY'!$A$17:$B$35,2,FALSE),"UNKNOWN PACK"))</f>
        <v/>
      </c>
      <c r="E8" s="61" t="n"/>
      <c r="F8" s="61" t="n"/>
      <c r="G8" s="61" t="n"/>
      <c r="H8" s="61" t="n"/>
      <c r="I8" s="61" t="n"/>
      <c r="J8" s="193" t="n"/>
      <c r="K8" s="193" t="n"/>
      <c r="L8" s="61" t="n"/>
      <c r="M8" s="61" t="n"/>
      <c r="N8" s="61" t="n"/>
      <c r="O8" s="61" t="n"/>
      <c r="P8" s="98" t="n"/>
      <c r="Q8" s="98" t="n"/>
      <c r="R8" s="98" t="n"/>
      <c r="S8" s="98" t="n"/>
    </row>
    <row r="9">
      <c r="A9" s="54" t="inlineStr">
        <is>
          <t>ACT-0005</t>
        </is>
      </c>
      <c r="B9" s="61" t="n"/>
      <c r="C9" s="61" t="n"/>
      <c r="D9" s="54">
        <f>IF(B9="","",IFERROR(VLOOKUP(B9,'04_SCOPE_CLASSIFICATION'!$A$5:$B$35,2,FALSE),"UNKNOWN OBJECT")&amp;" / "&amp;IFERROR(VLOOKUP(C9,'01_MANIFEST_LIBRARY'!$A$17:$B$35,2,FALSE),"UNKNOWN PACK"))</f>
        <v/>
      </c>
      <c r="E9" s="61" t="n"/>
      <c r="F9" s="61" t="n"/>
      <c r="G9" s="61" t="n"/>
      <c r="H9" s="61" t="n"/>
      <c r="I9" s="61" t="n"/>
      <c r="J9" s="193" t="n"/>
      <c r="K9" s="193" t="n"/>
      <c r="L9" s="61" t="n"/>
      <c r="M9" s="61" t="n"/>
      <c r="N9" s="61" t="n"/>
      <c r="O9" s="61" t="n"/>
      <c r="P9" s="98" t="n"/>
      <c r="Q9" s="98" t="n"/>
      <c r="R9" s="98" t="n"/>
      <c r="S9" s="98" t="n"/>
    </row>
    <row r="10">
      <c r="A10" s="54" t="inlineStr">
        <is>
          <t>ACT-0006</t>
        </is>
      </c>
      <c r="B10" s="61" t="n"/>
      <c r="C10" s="61" t="n"/>
      <c r="D10" s="54">
        <f>IF(B10="","",IFERROR(VLOOKUP(B10,'04_SCOPE_CLASSIFICATION'!$A$5:$B$35,2,FALSE),"UNKNOWN OBJECT")&amp;" / "&amp;IFERROR(VLOOKUP(C10,'01_MANIFEST_LIBRARY'!$A$17:$B$35,2,FALSE),"UNKNOWN PACK"))</f>
        <v/>
      </c>
      <c r="E10" s="61" t="n"/>
      <c r="F10" s="61" t="n"/>
      <c r="G10" s="61" t="n"/>
      <c r="H10" s="61" t="n"/>
      <c r="I10" s="61" t="n"/>
      <c r="J10" s="193" t="n"/>
      <c r="K10" s="193" t="n"/>
      <c r="L10" s="61" t="n"/>
      <c r="M10" s="61" t="n"/>
      <c r="N10" s="61" t="n"/>
      <c r="O10" s="61" t="n"/>
      <c r="P10" s="98" t="n"/>
      <c r="Q10" s="98" t="n"/>
      <c r="R10" s="98" t="n"/>
      <c r="S10" s="98" t="n"/>
    </row>
    <row r="11">
      <c r="A11" s="54" t="inlineStr">
        <is>
          <t>ACT-0007</t>
        </is>
      </c>
      <c r="B11" s="61" t="n"/>
      <c r="C11" s="61" t="n"/>
      <c r="D11" s="54">
        <f>IF(B11="","",IFERROR(VLOOKUP(B11,'04_SCOPE_CLASSIFICATION'!$A$5:$B$35,2,FALSE),"UNKNOWN OBJECT")&amp;" / "&amp;IFERROR(VLOOKUP(C11,'01_MANIFEST_LIBRARY'!$A$17:$B$35,2,FALSE),"UNKNOWN PACK"))</f>
        <v/>
      </c>
      <c r="E11" s="61" t="n"/>
      <c r="F11" s="61" t="n"/>
      <c r="G11" s="61" t="n"/>
      <c r="H11" s="61" t="n"/>
      <c r="I11" s="61" t="n"/>
      <c r="J11" s="193" t="n"/>
      <c r="K11" s="193" t="n"/>
      <c r="L11" s="61" t="n"/>
      <c r="M11" s="61" t="n"/>
      <c r="N11" s="61" t="n"/>
      <c r="O11" s="61" t="n"/>
      <c r="P11" s="98" t="n"/>
      <c r="Q11" s="98" t="n"/>
      <c r="R11" s="98" t="n"/>
      <c r="S11" s="98" t="n"/>
    </row>
    <row r="12">
      <c r="A12" s="54" t="inlineStr">
        <is>
          <t>ACT-0008</t>
        </is>
      </c>
      <c r="B12" s="61" t="n"/>
      <c r="C12" s="61" t="n"/>
      <c r="D12" s="54">
        <f>IF(B12="","",IFERROR(VLOOKUP(B12,'04_SCOPE_CLASSIFICATION'!$A$5:$B$35,2,FALSE),"UNKNOWN OBJECT")&amp;" / "&amp;IFERROR(VLOOKUP(C12,'01_MANIFEST_LIBRARY'!$A$17:$B$35,2,FALSE),"UNKNOWN PACK"))</f>
        <v/>
      </c>
      <c r="E12" s="61" t="n"/>
      <c r="F12" s="61" t="n"/>
      <c r="G12" s="61" t="n"/>
      <c r="H12" s="61" t="n"/>
      <c r="I12" s="61" t="n"/>
      <c r="J12" s="193" t="n"/>
      <c r="K12" s="193" t="n"/>
      <c r="L12" s="61" t="n"/>
      <c r="M12" s="61" t="n"/>
      <c r="N12" s="61" t="n"/>
      <c r="O12" s="61" t="n"/>
      <c r="P12" s="98" t="n"/>
      <c r="Q12" s="98" t="n"/>
      <c r="R12" s="98" t="n"/>
      <c r="S12" s="98" t="n"/>
    </row>
    <row r="13">
      <c r="A13" s="54" t="inlineStr">
        <is>
          <t>ACT-0009</t>
        </is>
      </c>
      <c r="B13" s="61" t="n"/>
      <c r="C13" s="61" t="n"/>
      <c r="D13" s="54">
        <f>IF(B13="","",IFERROR(VLOOKUP(B13,'04_SCOPE_CLASSIFICATION'!$A$5:$B$35,2,FALSE),"UNKNOWN OBJECT")&amp;" / "&amp;IFERROR(VLOOKUP(C13,'01_MANIFEST_LIBRARY'!$A$17:$B$35,2,FALSE),"UNKNOWN PACK"))</f>
        <v/>
      </c>
      <c r="E13" s="61" t="n"/>
      <c r="F13" s="61" t="n"/>
      <c r="G13" s="61" t="n"/>
      <c r="H13" s="61" t="n"/>
      <c r="I13" s="61" t="n"/>
      <c r="J13" s="193" t="n"/>
      <c r="K13" s="193" t="n"/>
      <c r="L13" s="61" t="n"/>
      <c r="M13" s="61" t="n"/>
      <c r="N13" s="61" t="n"/>
      <c r="O13" s="61" t="n"/>
      <c r="P13" s="98" t="n"/>
      <c r="Q13" s="98" t="n"/>
      <c r="R13" s="98" t="n"/>
      <c r="S13" s="98" t="n"/>
    </row>
    <row r="14">
      <c r="A14" s="54" t="inlineStr">
        <is>
          <t>ACT-0010</t>
        </is>
      </c>
      <c r="B14" s="61" t="n"/>
      <c r="C14" s="61" t="n"/>
      <c r="D14" s="54">
        <f>IF(B14="","",IFERROR(VLOOKUP(B14,'04_SCOPE_CLASSIFICATION'!$A$5:$B$35,2,FALSE),"UNKNOWN OBJECT")&amp;" / "&amp;IFERROR(VLOOKUP(C14,'01_MANIFEST_LIBRARY'!$A$17:$B$35,2,FALSE),"UNKNOWN PACK"))</f>
        <v/>
      </c>
      <c r="E14" s="61" t="n"/>
      <c r="F14" s="61" t="n"/>
      <c r="G14" s="61" t="n"/>
      <c r="H14" s="61" t="n"/>
      <c r="I14" s="61" t="n"/>
      <c r="J14" s="193" t="n"/>
      <c r="K14" s="193" t="n"/>
      <c r="L14" s="61" t="n"/>
      <c r="M14" s="61" t="n"/>
      <c r="N14" s="61" t="n"/>
      <c r="O14" s="61" t="n"/>
      <c r="P14" s="98" t="n"/>
      <c r="Q14" s="98" t="n"/>
      <c r="R14" s="98" t="n"/>
      <c r="S14" s="98" t="n"/>
    </row>
    <row r="15">
      <c r="A15" s="54" t="inlineStr">
        <is>
          <t>ACT-0011</t>
        </is>
      </c>
      <c r="B15" s="61" t="n"/>
      <c r="C15" s="61" t="n"/>
      <c r="D15" s="54">
        <f>IF(B15="","",IFERROR(VLOOKUP(B15,'04_SCOPE_CLASSIFICATION'!$A$5:$B$35,2,FALSE),"UNKNOWN OBJECT")&amp;" / "&amp;IFERROR(VLOOKUP(C15,'01_MANIFEST_LIBRARY'!$A$17:$B$35,2,FALSE),"UNKNOWN PACK"))</f>
        <v/>
      </c>
      <c r="E15" s="61" t="n"/>
      <c r="F15" s="61" t="n"/>
      <c r="G15" s="61" t="n"/>
      <c r="H15" s="61" t="n"/>
      <c r="I15" s="61" t="n"/>
      <c r="J15" s="193" t="n"/>
      <c r="K15" s="193" t="n"/>
      <c r="L15" s="61" t="n"/>
      <c r="M15" s="61" t="n"/>
      <c r="N15" s="61" t="n"/>
      <c r="O15" s="61" t="n"/>
      <c r="P15" s="98" t="n"/>
      <c r="Q15" s="98" t="n"/>
      <c r="R15" s="98" t="n"/>
      <c r="S15" s="98" t="n"/>
    </row>
    <row r="16">
      <c r="A16" s="54" t="inlineStr">
        <is>
          <t>ACT-0012</t>
        </is>
      </c>
      <c r="B16" s="61" t="n"/>
      <c r="C16" s="61" t="n"/>
      <c r="D16" s="54">
        <f>IF(B16="","",IFERROR(VLOOKUP(B16,'04_SCOPE_CLASSIFICATION'!$A$5:$B$35,2,FALSE),"UNKNOWN OBJECT")&amp;" / "&amp;IFERROR(VLOOKUP(C16,'01_MANIFEST_LIBRARY'!$A$17:$B$35,2,FALSE),"UNKNOWN PACK"))</f>
        <v/>
      </c>
      <c r="E16" s="61" t="n"/>
      <c r="F16" s="61" t="n"/>
      <c r="G16" s="61" t="n"/>
      <c r="H16" s="61" t="n"/>
      <c r="I16" s="61" t="n"/>
      <c r="J16" s="193" t="n"/>
      <c r="K16" s="193" t="n"/>
      <c r="L16" s="61" t="n"/>
      <c r="M16" s="61" t="n"/>
      <c r="N16" s="61" t="n"/>
      <c r="O16" s="61" t="n"/>
      <c r="P16" s="98" t="n"/>
      <c r="Q16" s="98" t="n"/>
      <c r="R16" s="98" t="n"/>
      <c r="S16" s="98" t="n"/>
    </row>
    <row r="17">
      <c r="A17" s="54" t="inlineStr">
        <is>
          <t>ACT-0013</t>
        </is>
      </c>
      <c r="B17" s="61" t="n"/>
      <c r="C17" s="61" t="n"/>
      <c r="D17" s="54">
        <f>IF(B17="","",IFERROR(VLOOKUP(B17,'04_SCOPE_CLASSIFICATION'!$A$5:$B$35,2,FALSE),"UNKNOWN OBJECT")&amp;" / "&amp;IFERROR(VLOOKUP(C17,'01_MANIFEST_LIBRARY'!$A$17:$B$35,2,FALSE),"UNKNOWN PACK"))</f>
        <v/>
      </c>
      <c r="E17" s="61" t="n"/>
      <c r="F17" s="61" t="n"/>
      <c r="G17" s="61" t="n"/>
      <c r="H17" s="61" t="n"/>
      <c r="I17" s="61" t="n"/>
      <c r="J17" s="193" t="n"/>
      <c r="K17" s="193" t="n"/>
      <c r="L17" s="61" t="n"/>
      <c r="M17" s="61" t="n"/>
      <c r="N17" s="61" t="n"/>
      <c r="O17" s="61" t="n"/>
      <c r="P17" s="98" t="n"/>
      <c r="Q17" s="98" t="n"/>
      <c r="R17" s="98" t="n"/>
      <c r="S17" s="98" t="n"/>
    </row>
    <row r="18">
      <c r="A18" s="54" t="inlineStr">
        <is>
          <t>ACT-0014</t>
        </is>
      </c>
      <c r="B18" s="61" t="n"/>
      <c r="C18" s="61" t="n"/>
      <c r="D18" s="54">
        <f>IF(B18="","",IFERROR(VLOOKUP(B18,'04_SCOPE_CLASSIFICATION'!$A$5:$B$35,2,FALSE),"UNKNOWN OBJECT")&amp;" / "&amp;IFERROR(VLOOKUP(C18,'01_MANIFEST_LIBRARY'!$A$17:$B$35,2,FALSE),"UNKNOWN PACK"))</f>
        <v/>
      </c>
      <c r="E18" s="61" t="n"/>
      <c r="F18" s="61" t="n"/>
      <c r="G18" s="61" t="n"/>
      <c r="H18" s="61" t="n"/>
      <c r="I18" s="61" t="n"/>
      <c r="J18" s="193" t="n"/>
      <c r="K18" s="193" t="n"/>
      <c r="L18" s="61" t="n"/>
      <c r="M18" s="61" t="n"/>
      <c r="N18" s="61" t="n"/>
      <c r="O18" s="61" t="n"/>
      <c r="P18" s="98" t="n"/>
      <c r="Q18" s="98" t="n"/>
      <c r="R18" s="98" t="n"/>
      <c r="S18" s="98" t="n"/>
    </row>
    <row r="19">
      <c r="A19" s="54" t="inlineStr">
        <is>
          <t>ACT-0015</t>
        </is>
      </c>
      <c r="B19" s="61" t="n"/>
      <c r="C19" s="61" t="n"/>
      <c r="D19" s="54">
        <f>IF(B19="","",IFERROR(VLOOKUP(B19,'04_SCOPE_CLASSIFICATION'!$A$5:$B$35,2,FALSE),"UNKNOWN OBJECT")&amp;" / "&amp;IFERROR(VLOOKUP(C19,'01_MANIFEST_LIBRARY'!$A$17:$B$35,2,FALSE),"UNKNOWN PACK"))</f>
        <v/>
      </c>
      <c r="E19" s="61" t="n"/>
      <c r="F19" s="61" t="n"/>
      <c r="G19" s="61" t="n"/>
      <c r="H19" s="61" t="n"/>
      <c r="I19" s="61" t="n"/>
      <c r="J19" s="193" t="n"/>
      <c r="K19" s="193" t="n"/>
      <c r="L19" s="61" t="n"/>
      <c r="M19" s="61" t="n"/>
      <c r="N19" s="61" t="n"/>
      <c r="O19" s="61" t="n"/>
      <c r="P19" s="98" t="n"/>
      <c r="Q19" s="98" t="n"/>
      <c r="R19" s="98" t="n"/>
      <c r="S19" s="98" t="n"/>
    </row>
    <row r="20">
      <c r="A20" s="54" t="inlineStr">
        <is>
          <t>ACT-0016</t>
        </is>
      </c>
      <c r="B20" s="61" t="n"/>
      <c r="C20" s="61" t="n"/>
      <c r="D20" s="54">
        <f>IF(B20="","",IFERROR(VLOOKUP(B20,'04_SCOPE_CLASSIFICATION'!$A$5:$B$35,2,FALSE),"UNKNOWN OBJECT")&amp;" / "&amp;IFERROR(VLOOKUP(C20,'01_MANIFEST_LIBRARY'!$A$17:$B$35,2,FALSE),"UNKNOWN PACK"))</f>
        <v/>
      </c>
      <c r="E20" s="61" t="n"/>
      <c r="F20" s="61" t="n"/>
      <c r="G20" s="61" t="n"/>
      <c r="H20" s="61" t="n"/>
      <c r="I20" s="61" t="n"/>
      <c r="J20" s="193" t="n"/>
      <c r="K20" s="193" t="n"/>
      <c r="L20" s="61" t="n"/>
      <c r="M20" s="61" t="n"/>
      <c r="N20" s="61" t="n"/>
      <c r="O20" s="61" t="n"/>
      <c r="P20" s="98" t="n"/>
      <c r="Q20" s="98" t="n"/>
      <c r="R20" s="98" t="n"/>
      <c r="S20" s="98" t="n"/>
    </row>
    <row r="21">
      <c r="A21" s="54" t="inlineStr">
        <is>
          <t>ACT-0017</t>
        </is>
      </c>
      <c r="B21" s="61" t="n"/>
      <c r="C21" s="61" t="n"/>
      <c r="D21" s="54">
        <f>IF(B21="","",IFERROR(VLOOKUP(B21,'04_SCOPE_CLASSIFICATION'!$A$5:$B$35,2,FALSE),"UNKNOWN OBJECT")&amp;" / "&amp;IFERROR(VLOOKUP(C21,'01_MANIFEST_LIBRARY'!$A$17:$B$35,2,FALSE),"UNKNOWN PACK"))</f>
        <v/>
      </c>
      <c r="E21" s="61" t="n"/>
      <c r="F21" s="61" t="n"/>
      <c r="G21" s="61" t="n"/>
      <c r="H21" s="61" t="n"/>
      <c r="I21" s="61" t="n"/>
      <c r="J21" s="193" t="n"/>
      <c r="K21" s="193" t="n"/>
      <c r="L21" s="61" t="n"/>
      <c r="M21" s="61" t="n"/>
      <c r="N21" s="61" t="n"/>
      <c r="O21" s="61" t="n"/>
      <c r="P21" s="98" t="n"/>
      <c r="Q21" s="98" t="n"/>
      <c r="R21" s="98" t="n"/>
      <c r="S21" s="98" t="n"/>
    </row>
    <row r="22">
      <c r="A22" s="54" t="inlineStr">
        <is>
          <t>ACT-0018</t>
        </is>
      </c>
      <c r="B22" s="61" t="n"/>
      <c r="C22" s="61" t="n"/>
      <c r="D22" s="54">
        <f>IF(B22="","",IFERROR(VLOOKUP(B22,'04_SCOPE_CLASSIFICATION'!$A$5:$B$35,2,FALSE),"UNKNOWN OBJECT")&amp;" / "&amp;IFERROR(VLOOKUP(C22,'01_MANIFEST_LIBRARY'!$A$17:$B$35,2,FALSE),"UNKNOWN PACK"))</f>
        <v/>
      </c>
      <c r="E22" s="61" t="n"/>
      <c r="F22" s="61" t="n"/>
      <c r="G22" s="61" t="n"/>
      <c r="H22" s="61" t="n"/>
      <c r="I22" s="61" t="n"/>
      <c r="J22" s="193" t="n"/>
      <c r="K22" s="193" t="n"/>
      <c r="L22" s="61" t="n"/>
      <c r="M22" s="61" t="n"/>
      <c r="N22" s="61" t="n"/>
      <c r="O22" s="61" t="n"/>
      <c r="P22" s="98" t="n"/>
      <c r="Q22" s="98" t="n"/>
      <c r="R22" s="98" t="n"/>
      <c r="S22" s="98" t="n"/>
    </row>
    <row r="23">
      <c r="A23" s="54" t="inlineStr">
        <is>
          <t>ACT-0019</t>
        </is>
      </c>
      <c r="B23" s="61" t="n"/>
      <c r="C23" s="61" t="n"/>
      <c r="D23" s="54">
        <f>IF(B23="","",IFERROR(VLOOKUP(B23,'04_SCOPE_CLASSIFICATION'!$A$5:$B$35,2,FALSE),"UNKNOWN OBJECT")&amp;" / "&amp;IFERROR(VLOOKUP(C23,'01_MANIFEST_LIBRARY'!$A$17:$B$35,2,FALSE),"UNKNOWN PACK"))</f>
        <v/>
      </c>
      <c r="E23" s="61" t="n"/>
      <c r="F23" s="61" t="n"/>
      <c r="G23" s="61" t="n"/>
      <c r="H23" s="61" t="n"/>
      <c r="I23" s="61" t="n"/>
      <c r="J23" s="193" t="n"/>
      <c r="K23" s="193" t="n"/>
      <c r="L23" s="61" t="n"/>
      <c r="M23" s="61" t="n"/>
      <c r="N23" s="61" t="n"/>
      <c r="O23" s="61" t="n"/>
      <c r="P23" s="98" t="n"/>
      <c r="Q23" s="98" t="n"/>
      <c r="R23" s="98" t="n"/>
      <c r="S23" s="98" t="n"/>
    </row>
    <row r="24">
      <c r="A24" s="54" t="inlineStr">
        <is>
          <t>ACT-0020</t>
        </is>
      </c>
      <c r="B24" s="61" t="n"/>
      <c r="C24" s="61" t="n"/>
      <c r="D24" s="54">
        <f>IF(B24="","",IFERROR(VLOOKUP(B24,'04_SCOPE_CLASSIFICATION'!$A$5:$B$35,2,FALSE),"UNKNOWN OBJECT")&amp;" / "&amp;IFERROR(VLOOKUP(C24,'01_MANIFEST_LIBRARY'!$A$17:$B$35,2,FALSE),"UNKNOWN PACK"))</f>
        <v/>
      </c>
      <c r="E24" s="61" t="n"/>
      <c r="F24" s="61" t="n"/>
      <c r="G24" s="61" t="n"/>
      <c r="H24" s="61" t="n"/>
      <c r="I24" s="61" t="n"/>
      <c r="J24" s="193" t="n"/>
      <c r="K24" s="193" t="n"/>
      <c r="L24" s="61" t="n"/>
      <c r="M24" s="61" t="n"/>
      <c r="N24" s="61" t="n"/>
      <c r="O24" s="61" t="n"/>
      <c r="P24" s="98" t="n"/>
      <c r="Q24" s="98" t="n"/>
      <c r="R24" s="98" t="n"/>
      <c r="S24" s="98" t="n"/>
    </row>
    <row r="25">
      <c r="A25" s="54" t="inlineStr">
        <is>
          <t>ACT-0021</t>
        </is>
      </c>
      <c r="B25" s="61" t="n"/>
      <c r="C25" s="61" t="n"/>
      <c r="D25" s="54">
        <f>IF(B25="","",IFERROR(VLOOKUP(B25,'04_SCOPE_CLASSIFICATION'!$A$5:$B$35,2,FALSE),"UNKNOWN OBJECT")&amp;" / "&amp;IFERROR(VLOOKUP(C25,'01_MANIFEST_LIBRARY'!$A$17:$B$35,2,FALSE),"UNKNOWN PACK"))</f>
        <v/>
      </c>
      <c r="E25" s="61" t="n"/>
      <c r="F25" s="61" t="n"/>
      <c r="G25" s="61" t="n"/>
      <c r="H25" s="61" t="n"/>
      <c r="I25" s="61" t="n"/>
      <c r="J25" s="193" t="n"/>
      <c r="K25" s="193" t="n"/>
      <c r="L25" s="61" t="n"/>
      <c r="M25" s="61" t="n"/>
      <c r="N25" s="61" t="n"/>
      <c r="O25" s="61" t="n"/>
      <c r="P25" s="98" t="n"/>
      <c r="Q25" s="98" t="n"/>
      <c r="R25" s="98" t="n"/>
      <c r="S25" s="98" t="n"/>
    </row>
    <row r="26">
      <c r="A26" s="54" t="inlineStr">
        <is>
          <t>ACT-0022</t>
        </is>
      </c>
      <c r="B26" s="61" t="n"/>
      <c r="C26" s="61" t="n"/>
      <c r="D26" s="54">
        <f>IF(B26="","",IFERROR(VLOOKUP(B26,'04_SCOPE_CLASSIFICATION'!$A$5:$B$35,2,FALSE),"UNKNOWN OBJECT")&amp;" / "&amp;IFERROR(VLOOKUP(C26,'01_MANIFEST_LIBRARY'!$A$17:$B$35,2,FALSE),"UNKNOWN PACK"))</f>
        <v/>
      </c>
      <c r="E26" s="61" t="n"/>
      <c r="F26" s="61" t="n"/>
      <c r="G26" s="61" t="n"/>
      <c r="H26" s="61" t="n"/>
      <c r="I26" s="61" t="n"/>
      <c r="J26" s="193" t="n"/>
      <c r="K26" s="193" t="n"/>
      <c r="L26" s="61" t="n"/>
      <c r="M26" s="61" t="n"/>
      <c r="N26" s="61" t="n"/>
      <c r="O26" s="61" t="n"/>
      <c r="P26" s="98" t="n"/>
      <c r="Q26" s="98" t="n"/>
      <c r="R26" s="98" t="n"/>
      <c r="S26" s="98" t="n"/>
    </row>
    <row r="27">
      <c r="A27" s="54" t="inlineStr">
        <is>
          <t>ACT-0023</t>
        </is>
      </c>
      <c r="B27" s="61" t="n"/>
      <c r="C27" s="61" t="n"/>
      <c r="D27" s="54">
        <f>IF(B27="","",IFERROR(VLOOKUP(B27,'04_SCOPE_CLASSIFICATION'!$A$5:$B$35,2,FALSE),"UNKNOWN OBJECT")&amp;" / "&amp;IFERROR(VLOOKUP(C27,'01_MANIFEST_LIBRARY'!$A$17:$B$35,2,FALSE),"UNKNOWN PACK"))</f>
        <v/>
      </c>
      <c r="E27" s="61" t="n"/>
      <c r="F27" s="61" t="n"/>
      <c r="G27" s="61" t="n"/>
      <c r="H27" s="61" t="n"/>
      <c r="I27" s="61" t="n"/>
      <c r="J27" s="193" t="n"/>
      <c r="K27" s="193" t="n"/>
      <c r="L27" s="61" t="n"/>
      <c r="M27" s="61" t="n"/>
      <c r="N27" s="61" t="n"/>
      <c r="O27" s="61" t="n"/>
      <c r="P27" s="98" t="n"/>
      <c r="Q27" s="98" t="n"/>
      <c r="R27" s="98" t="n"/>
      <c r="S27" s="98" t="n"/>
    </row>
    <row r="28">
      <c r="A28" s="54" t="inlineStr">
        <is>
          <t>ACT-0024</t>
        </is>
      </c>
      <c r="B28" s="61" t="n"/>
      <c r="C28" s="61" t="n"/>
      <c r="D28" s="54">
        <f>IF(B28="","",IFERROR(VLOOKUP(B28,'04_SCOPE_CLASSIFICATION'!$A$5:$B$35,2,FALSE),"UNKNOWN OBJECT")&amp;" / "&amp;IFERROR(VLOOKUP(C28,'01_MANIFEST_LIBRARY'!$A$17:$B$35,2,FALSE),"UNKNOWN PACK"))</f>
        <v/>
      </c>
      <c r="E28" s="61" t="n"/>
      <c r="F28" s="61" t="n"/>
      <c r="G28" s="61" t="n"/>
      <c r="H28" s="61" t="n"/>
      <c r="I28" s="61" t="n"/>
      <c r="J28" s="193" t="n"/>
      <c r="K28" s="193" t="n"/>
      <c r="L28" s="61" t="n"/>
      <c r="M28" s="61" t="n"/>
      <c r="N28" s="61" t="n"/>
      <c r="O28" s="61" t="n"/>
      <c r="P28" s="98" t="n"/>
      <c r="Q28" s="98" t="n"/>
      <c r="R28" s="98" t="n"/>
      <c r="S28" s="98" t="n"/>
    </row>
    <row r="29">
      <c r="A29" s="54" t="inlineStr">
        <is>
          <t>ACT-0025</t>
        </is>
      </c>
      <c r="B29" s="61" t="n"/>
      <c r="C29" s="61" t="n"/>
      <c r="D29" s="54">
        <f>IF(B29="","",IFERROR(VLOOKUP(B29,'04_SCOPE_CLASSIFICATION'!$A$5:$B$35,2,FALSE),"UNKNOWN OBJECT")&amp;" / "&amp;IFERROR(VLOOKUP(C29,'01_MANIFEST_LIBRARY'!$A$17:$B$35,2,FALSE),"UNKNOWN PACK"))</f>
        <v/>
      </c>
      <c r="E29" s="61" t="n"/>
      <c r="F29" s="61" t="n"/>
      <c r="G29" s="61" t="n"/>
      <c r="H29" s="61" t="n"/>
      <c r="I29" s="61" t="n"/>
      <c r="J29" s="193" t="n"/>
      <c r="K29" s="193" t="n"/>
      <c r="L29" s="61" t="n"/>
      <c r="M29" s="61" t="n"/>
      <c r="N29" s="61" t="n"/>
      <c r="O29" s="61" t="n"/>
      <c r="P29" s="98" t="n"/>
      <c r="Q29" s="98" t="n"/>
      <c r="R29" s="98" t="n"/>
      <c r="S29" s="98" t="n"/>
    </row>
    <row r="30">
      <c r="A30" s="54" t="inlineStr">
        <is>
          <t>ACT-0026</t>
        </is>
      </c>
      <c r="B30" s="61" t="n"/>
      <c r="C30" s="61" t="n"/>
      <c r="D30" s="54">
        <f>IF(B30="","",IFERROR(VLOOKUP(B30,'04_SCOPE_CLASSIFICATION'!$A$5:$B$35,2,FALSE),"UNKNOWN OBJECT")&amp;" / "&amp;IFERROR(VLOOKUP(C30,'01_MANIFEST_LIBRARY'!$A$17:$B$35,2,FALSE),"UNKNOWN PACK"))</f>
        <v/>
      </c>
      <c r="E30" s="61" t="n"/>
      <c r="F30" s="61" t="n"/>
      <c r="G30" s="61" t="n"/>
      <c r="H30" s="61" t="n"/>
      <c r="I30" s="61" t="n"/>
      <c r="J30" s="193" t="n"/>
      <c r="K30" s="193" t="n"/>
      <c r="L30" s="61" t="n"/>
      <c r="M30" s="61" t="n"/>
      <c r="N30" s="61" t="n"/>
      <c r="O30" s="61" t="n"/>
      <c r="P30" s="98" t="n"/>
      <c r="Q30" s="98" t="n"/>
      <c r="R30" s="98" t="n"/>
      <c r="S30" s="98" t="n"/>
    </row>
    <row r="31">
      <c r="A31" s="54" t="inlineStr">
        <is>
          <t>ACT-0027</t>
        </is>
      </c>
      <c r="B31" s="61" t="n"/>
      <c r="C31" s="61" t="n"/>
      <c r="D31" s="54">
        <f>IF(B31="","",IFERROR(VLOOKUP(B31,'04_SCOPE_CLASSIFICATION'!$A$5:$B$35,2,FALSE),"UNKNOWN OBJECT")&amp;" / "&amp;IFERROR(VLOOKUP(C31,'01_MANIFEST_LIBRARY'!$A$17:$B$35,2,FALSE),"UNKNOWN PACK"))</f>
        <v/>
      </c>
      <c r="E31" s="61" t="n"/>
      <c r="F31" s="61" t="n"/>
      <c r="G31" s="61" t="n"/>
      <c r="H31" s="61" t="n"/>
      <c r="I31" s="61" t="n"/>
      <c r="J31" s="193" t="n"/>
      <c r="K31" s="193" t="n"/>
      <c r="L31" s="61" t="n"/>
      <c r="M31" s="61" t="n"/>
      <c r="N31" s="61" t="n"/>
      <c r="O31" s="61" t="n"/>
      <c r="P31" s="98" t="n"/>
      <c r="Q31" s="98" t="n"/>
      <c r="R31" s="98" t="n"/>
      <c r="S31" s="98" t="n"/>
    </row>
    <row r="32">
      <c r="A32" s="54" t="inlineStr">
        <is>
          <t>ACT-0028</t>
        </is>
      </c>
      <c r="B32" s="61" t="n"/>
      <c r="C32" s="61" t="n"/>
      <c r="D32" s="54">
        <f>IF(B32="","",IFERROR(VLOOKUP(B32,'04_SCOPE_CLASSIFICATION'!$A$5:$B$35,2,FALSE),"UNKNOWN OBJECT")&amp;" / "&amp;IFERROR(VLOOKUP(C32,'01_MANIFEST_LIBRARY'!$A$17:$B$35,2,FALSE),"UNKNOWN PACK"))</f>
        <v/>
      </c>
      <c r="E32" s="61" t="n"/>
      <c r="F32" s="61" t="n"/>
      <c r="G32" s="61" t="n"/>
      <c r="H32" s="61" t="n"/>
      <c r="I32" s="61" t="n"/>
      <c r="J32" s="193" t="n"/>
      <c r="K32" s="193" t="n"/>
      <c r="L32" s="61" t="n"/>
      <c r="M32" s="61" t="n"/>
      <c r="N32" s="61" t="n"/>
      <c r="O32" s="61" t="n"/>
      <c r="P32" s="98" t="n"/>
      <c r="Q32" s="98" t="n"/>
      <c r="R32" s="98" t="n"/>
      <c r="S32" s="98" t="n"/>
    </row>
    <row r="33">
      <c r="A33" s="54" t="inlineStr">
        <is>
          <t>ACT-0029</t>
        </is>
      </c>
      <c r="B33" s="61" t="n"/>
      <c r="C33" s="61" t="n"/>
      <c r="D33" s="54">
        <f>IF(B33="","",IFERROR(VLOOKUP(B33,'04_SCOPE_CLASSIFICATION'!$A$5:$B$35,2,FALSE),"UNKNOWN OBJECT")&amp;" / "&amp;IFERROR(VLOOKUP(C33,'01_MANIFEST_LIBRARY'!$A$17:$B$35,2,FALSE),"UNKNOWN PACK"))</f>
        <v/>
      </c>
      <c r="E33" s="61" t="n"/>
      <c r="F33" s="61" t="n"/>
      <c r="G33" s="61" t="n"/>
      <c r="H33" s="61" t="n"/>
      <c r="I33" s="61" t="n"/>
      <c r="J33" s="193" t="n"/>
      <c r="K33" s="193" t="n"/>
      <c r="L33" s="61" t="n"/>
      <c r="M33" s="61" t="n"/>
      <c r="N33" s="61" t="n"/>
      <c r="O33" s="61" t="n"/>
      <c r="P33" s="98" t="n"/>
      <c r="Q33" s="98" t="n"/>
      <c r="R33" s="98" t="n"/>
      <c r="S33" s="98" t="n"/>
    </row>
    <row r="34">
      <c r="A34" s="54" t="inlineStr">
        <is>
          <t>ACT-0030</t>
        </is>
      </c>
      <c r="B34" s="61" t="n"/>
      <c r="C34" s="61" t="n"/>
      <c r="D34" s="54">
        <f>IF(B34="","",IFERROR(VLOOKUP(B34,'04_SCOPE_CLASSIFICATION'!$A$5:$B$35,2,FALSE),"UNKNOWN OBJECT")&amp;" / "&amp;IFERROR(VLOOKUP(C34,'01_MANIFEST_LIBRARY'!$A$17:$B$35,2,FALSE),"UNKNOWN PACK"))</f>
        <v/>
      </c>
      <c r="E34" s="61" t="n"/>
      <c r="F34" s="61" t="n"/>
      <c r="G34" s="61" t="n"/>
      <c r="H34" s="61" t="n"/>
      <c r="I34" s="61" t="n"/>
      <c r="J34" s="193" t="n"/>
      <c r="K34" s="193" t="n"/>
      <c r="L34" s="61" t="n"/>
      <c r="M34" s="61" t="n"/>
      <c r="N34" s="61" t="n"/>
      <c r="O34" s="61" t="n"/>
      <c r="P34" s="98" t="n"/>
      <c r="Q34" s="98" t="n"/>
      <c r="R34" s="98" t="n"/>
      <c r="S34" s="98" t="n"/>
    </row>
    <row r="35">
      <c r="A35" s="54" t="inlineStr">
        <is>
          <t>ACT-0031</t>
        </is>
      </c>
      <c r="B35" s="61" t="n"/>
      <c r="C35" s="61" t="n"/>
      <c r="D35" s="54">
        <f>IF(B35="","",IFERROR(VLOOKUP(B35,'04_SCOPE_CLASSIFICATION'!$A$5:$B$35,2,FALSE),"UNKNOWN OBJECT")&amp;" / "&amp;IFERROR(VLOOKUP(C35,'01_MANIFEST_LIBRARY'!$A$17:$B$35,2,FALSE),"UNKNOWN PACK"))</f>
        <v/>
      </c>
      <c r="E35" s="61" t="n"/>
      <c r="F35" s="61" t="n"/>
      <c r="G35" s="61" t="n"/>
      <c r="H35" s="61" t="n"/>
      <c r="I35" s="61" t="n"/>
      <c r="J35" s="193" t="n"/>
      <c r="K35" s="193" t="n"/>
      <c r="L35" s="61" t="n"/>
      <c r="M35" s="61" t="n"/>
      <c r="N35" s="61" t="n"/>
      <c r="O35" s="61" t="n"/>
      <c r="P35" s="98" t="n"/>
      <c r="Q35" s="98" t="n"/>
      <c r="R35" s="98" t="n"/>
      <c r="S35" s="98" t="n"/>
    </row>
    <row r="36">
      <c r="A36" s="54" t="inlineStr">
        <is>
          <t>ACT-0032</t>
        </is>
      </c>
      <c r="B36" s="61" t="n"/>
      <c r="C36" s="61" t="n"/>
      <c r="D36" s="54">
        <f>IF(B36="","",IFERROR(VLOOKUP(B36,'04_SCOPE_CLASSIFICATION'!$A$5:$B$35,2,FALSE),"UNKNOWN OBJECT")&amp;" / "&amp;IFERROR(VLOOKUP(C36,'01_MANIFEST_LIBRARY'!$A$17:$B$35,2,FALSE),"UNKNOWN PACK"))</f>
        <v/>
      </c>
      <c r="E36" s="61" t="n"/>
      <c r="F36" s="61" t="n"/>
      <c r="G36" s="61" t="n"/>
      <c r="H36" s="61" t="n"/>
      <c r="I36" s="61" t="n"/>
      <c r="J36" s="193" t="n"/>
      <c r="K36" s="193" t="n"/>
      <c r="L36" s="61" t="n"/>
      <c r="M36" s="61" t="n"/>
      <c r="N36" s="61" t="n"/>
      <c r="O36" s="61" t="n"/>
      <c r="P36" s="98" t="n"/>
      <c r="Q36" s="98" t="n"/>
      <c r="R36" s="98" t="n"/>
      <c r="S36" s="98" t="n"/>
    </row>
    <row r="37">
      <c r="A37" s="54" t="inlineStr">
        <is>
          <t>ACT-0033</t>
        </is>
      </c>
      <c r="B37" s="61" t="n"/>
      <c r="C37" s="61" t="n"/>
      <c r="D37" s="54">
        <f>IF(B37="","",IFERROR(VLOOKUP(B37,'04_SCOPE_CLASSIFICATION'!$A$5:$B$35,2,FALSE),"UNKNOWN OBJECT")&amp;" / "&amp;IFERROR(VLOOKUP(C37,'01_MANIFEST_LIBRARY'!$A$17:$B$35,2,FALSE),"UNKNOWN PACK"))</f>
        <v/>
      </c>
      <c r="E37" s="61" t="n"/>
      <c r="F37" s="61" t="n"/>
      <c r="G37" s="61" t="n"/>
      <c r="H37" s="61" t="n"/>
      <c r="I37" s="61" t="n"/>
      <c r="J37" s="193" t="n"/>
      <c r="K37" s="193" t="n"/>
      <c r="L37" s="61" t="n"/>
      <c r="M37" s="61" t="n"/>
      <c r="N37" s="61" t="n"/>
      <c r="O37" s="61" t="n"/>
      <c r="P37" s="98" t="n"/>
      <c r="Q37" s="98" t="n"/>
      <c r="R37" s="98" t="n"/>
      <c r="S37" s="98" t="n"/>
    </row>
    <row r="38">
      <c r="A38" s="54" t="inlineStr">
        <is>
          <t>ACT-0034</t>
        </is>
      </c>
      <c r="B38" s="61" t="n"/>
      <c r="C38" s="61" t="n"/>
      <c r="D38" s="54">
        <f>IF(B38="","",IFERROR(VLOOKUP(B38,'04_SCOPE_CLASSIFICATION'!$A$5:$B$35,2,FALSE),"UNKNOWN OBJECT")&amp;" / "&amp;IFERROR(VLOOKUP(C38,'01_MANIFEST_LIBRARY'!$A$17:$B$35,2,FALSE),"UNKNOWN PACK"))</f>
        <v/>
      </c>
      <c r="E38" s="61" t="n"/>
      <c r="F38" s="61" t="n"/>
      <c r="G38" s="61" t="n"/>
      <c r="H38" s="61" t="n"/>
      <c r="I38" s="61" t="n"/>
      <c r="J38" s="193" t="n"/>
      <c r="K38" s="193" t="n"/>
      <c r="L38" s="61" t="n"/>
      <c r="M38" s="61" t="n"/>
      <c r="N38" s="61" t="n"/>
      <c r="O38" s="61" t="n"/>
      <c r="P38" s="98" t="n"/>
      <c r="Q38" s="98" t="n"/>
      <c r="R38" s="98" t="n"/>
      <c r="S38" s="98" t="n"/>
    </row>
    <row r="39">
      <c r="A39" s="54" t="inlineStr">
        <is>
          <t>ACT-0035</t>
        </is>
      </c>
      <c r="B39" s="61" t="n"/>
      <c r="C39" s="61" t="n"/>
      <c r="D39" s="54">
        <f>IF(B39="","",IFERROR(VLOOKUP(B39,'04_SCOPE_CLASSIFICATION'!$A$5:$B$35,2,FALSE),"UNKNOWN OBJECT")&amp;" / "&amp;IFERROR(VLOOKUP(C39,'01_MANIFEST_LIBRARY'!$A$17:$B$35,2,FALSE),"UNKNOWN PACK"))</f>
        <v/>
      </c>
      <c r="E39" s="61" t="n"/>
      <c r="F39" s="61" t="n"/>
      <c r="G39" s="61" t="n"/>
      <c r="H39" s="61" t="n"/>
      <c r="I39" s="61" t="n"/>
      <c r="J39" s="193" t="n"/>
      <c r="K39" s="193" t="n"/>
      <c r="L39" s="61" t="n"/>
      <c r="M39" s="61" t="n"/>
      <c r="N39" s="61" t="n"/>
      <c r="O39" s="61" t="n"/>
      <c r="P39" s="98" t="n"/>
      <c r="Q39" s="98" t="n"/>
      <c r="R39" s="98" t="n"/>
      <c r="S39" s="98" t="n"/>
    </row>
    <row r="40">
      <c r="A40" s="54" t="inlineStr">
        <is>
          <t>ACT-0036</t>
        </is>
      </c>
      <c r="B40" s="61" t="n"/>
      <c r="C40" s="61" t="n"/>
      <c r="D40" s="54">
        <f>IF(B40="","",IFERROR(VLOOKUP(B40,'04_SCOPE_CLASSIFICATION'!$A$5:$B$35,2,FALSE),"UNKNOWN OBJECT")&amp;" / "&amp;IFERROR(VLOOKUP(C40,'01_MANIFEST_LIBRARY'!$A$17:$B$35,2,FALSE),"UNKNOWN PACK"))</f>
        <v/>
      </c>
      <c r="E40" s="61" t="n"/>
      <c r="F40" s="61" t="n"/>
      <c r="G40" s="61" t="n"/>
      <c r="H40" s="61" t="n"/>
      <c r="I40" s="61" t="n"/>
      <c r="J40" s="193" t="n"/>
      <c r="K40" s="193" t="n"/>
      <c r="L40" s="61" t="n"/>
      <c r="M40" s="61" t="n"/>
      <c r="N40" s="61" t="n"/>
      <c r="O40" s="61" t="n"/>
      <c r="P40" s="98" t="n"/>
      <c r="Q40" s="98" t="n"/>
      <c r="R40" s="98" t="n"/>
      <c r="S40" s="98" t="n"/>
    </row>
    <row r="41">
      <c r="A41" s="54" t="inlineStr">
        <is>
          <t>ACT-0037</t>
        </is>
      </c>
      <c r="B41" s="61" t="n"/>
      <c r="C41" s="61" t="n"/>
      <c r="D41" s="54">
        <f>IF(B41="","",IFERROR(VLOOKUP(B41,'04_SCOPE_CLASSIFICATION'!$A$5:$B$35,2,FALSE),"UNKNOWN OBJECT")&amp;" / "&amp;IFERROR(VLOOKUP(C41,'01_MANIFEST_LIBRARY'!$A$17:$B$35,2,FALSE),"UNKNOWN PACK"))</f>
        <v/>
      </c>
      <c r="E41" s="61" t="n"/>
      <c r="F41" s="61" t="n"/>
      <c r="G41" s="61" t="n"/>
      <c r="H41" s="61" t="n"/>
      <c r="I41" s="61" t="n"/>
      <c r="J41" s="193" t="n"/>
      <c r="K41" s="193" t="n"/>
      <c r="L41" s="61" t="n"/>
      <c r="M41" s="61" t="n"/>
      <c r="N41" s="61" t="n"/>
      <c r="O41" s="61" t="n"/>
      <c r="P41" s="98" t="n"/>
      <c r="Q41" s="98" t="n"/>
      <c r="R41" s="98" t="n"/>
      <c r="S41" s="98" t="n"/>
    </row>
    <row r="42">
      <c r="A42" s="54" t="inlineStr">
        <is>
          <t>ACT-0038</t>
        </is>
      </c>
      <c r="B42" s="61" t="n"/>
      <c r="C42" s="61" t="n"/>
      <c r="D42" s="54">
        <f>IF(B42="","",IFERROR(VLOOKUP(B42,'04_SCOPE_CLASSIFICATION'!$A$5:$B$35,2,FALSE),"UNKNOWN OBJECT")&amp;" / "&amp;IFERROR(VLOOKUP(C42,'01_MANIFEST_LIBRARY'!$A$17:$B$35,2,FALSE),"UNKNOWN PACK"))</f>
        <v/>
      </c>
      <c r="E42" s="61" t="n"/>
      <c r="F42" s="61" t="n"/>
      <c r="G42" s="61" t="n"/>
      <c r="H42" s="61" t="n"/>
      <c r="I42" s="61" t="n"/>
      <c r="J42" s="193" t="n"/>
      <c r="K42" s="193" t="n"/>
      <c r="L42" s="61" t="n"/>
      <c r="M42" s="61" t="n"/>
      <c r="N42" s="61" t="n"/>
      <c r="O42" s="61" t="n"/>
      <c r="P42" s="98" t="n"/>
      <c r="Q42" s="98" t="n"/>
      <c r="R42" s="98" t="n"/>
      <c r="S42" s="98" t="n"/>
    </row>
    <row r="43">
      <c r="A43" s="54" t="inlineStr">
        <is>
          <t>ACT-0039</t>
        </is>
      </c>
      <c r="B43" s="61" t="n"/>
      <c r="C43" s="61" t="n"/>
      <c r="D43" s="54">
        <f>IF(B43="","",IFERROR(VLOOKUP(B43,'04_SCOPE_CLASSIFICATION'!$A$5:$B$35,2,FALSE),"UNKNOWN OBJECT")&amp;" / "&amp;IFERROR(VLOOKUP(C43,'01_MANIFEST_LIBRARY'!$A$17:$B$35,2,FALSE),"UNKNOWN PACK"))</f>
        <v/>
      </c>
      <c r="E43" s="61" t="n"/>
      <c r="F43" s="61" t="n"/>
      <c r="G43" s="61" t="n"/>
      <c r="H43" s="61" t="n"/>
      <c r="I43" s="61" t="n"/>
      <c r="J43" s="193" t="n"/>
      <c r="K43" s="193" t="n"/>
      <c r="L43" s="61" t="n"/>
      <c r="M43" s="61" t="n"/>
      <c r="N43" s="61" t="n"/>
      <c r="O43" s="61" t="n"/>
      <c r="P43" s="98" t="n"/>
      <c r="Q43" s="98" t="n"/>
      <c r="R43" s="98" t="n"/>
      <c r="S43" s="98" t="n"/>
    </row>
    <row r="44">
      <c r="A44" s="54" t="inlineStr">
        <is>
          <t>ACT-0040</t>
        </is>
      </c>
      <c r="B44" s="61" t="n"/>
      <c r="C44" s="61" t="n"/>
      <c r="D44" s="54">
        <f>IF(B44="","",IFERROR(VLOOKUP(B44,'04_SCOPE_CLASSIFICATION'!$A$5:$B$35,2,FALSE),"UNKNOWN OBJECT")&amp;" / "&amp;IFERROR(VLOOKUP(C44,'01_MANIFEST_LIBRARY'!$A$17:$B$35,2,FALSE),"UNKNOWN PACK"))</f>
        <v/>
      </c>
      <c r="E44" s="61" t="n"/>
      <c r="F44" s="61" t="n"/>
      <c r="G44" s="61" t="n"/>
      <c r="H44" s="61" t="n"/>
      <c r="I44" s="61" t="n"/>
      <c r="J44" s="193" t="n"/>
      <c r="K44" s="193" t="n"/>
      <c r="L44" s="61" t="n"/>
      <c r="M44" s="61" t="n"/>
      <c r="N44" s="61" t="n"/>
      <c r="O44" s="61" t="n"/>
      <c r="P44" s="98" t="n"/>
      <c r="Q44" s="98" t="n"/>
      <c r="R44" s="98" t="n"/>
      <c r="S44" s="98" t="n"/>
    </row>
    <row r="45">
      <c r="A45" s="54" t="inlineStr">
        <is>
          <t>ACT-0041</t>
        </is>
      </c>
      <c r="B45" s="61" t="n"/>
      <c r="C45" s="61" t="n"/>
      <c r="D45" s="54">
        <f>IF(B45="","",IFERROR(VLOOKUP(B45,'04_SCOPE_CLASSIFICATION'!$A$5:$B$35,2,FALSE),"UNKNOWN OBJECT")&amp;" / "&amp;IFERROR(VLOOKUP(C45,'01_MANIFEST_LIBRARY'!$A$17:$B$35,2,FALSE),"UNKNOWN PACK"))</f>
        <v/>
      </c>
      <c r="E45" s="61" t="n"/>
      <c r="F45" s="61" t="n"/>
      <c r="G45" s="61" t="n"/>
      <c r="H45" s="61" t="n"/>
      <c r="I45" s="61" t="n"/>
      <c r="J45" s="193" t="n"/>
      <c r="K45" s="193" t="n"/>
      <c r="L45" s="61" t="n"/>
      <c r="M45" s="61" t="n"/>
      <c r="N45" s="61" t="n"/>
      <c r="O45" s="61" t="n"/>
      <c r="P45" s="98" t="n"/>
      <c r="Q45" s="98" t="n"/>
      <c r="R45" s="98" t="n"/>
      <c r="S45" s="98" t="n"/>
    </row>
    <row r="46">
      <c r="A46" s="54" t="inlineStr">
        <is>
          <t>ACT-0042</t>
        </is>
      </c>
      <c r="B46" s="61" t="n"/>
      <c r="C46" s="61" t="n"/>
      <c r="D46" s="54">
        <f>IF(B46="","",IFERROR(VLOOKUP(B46,'04_SCOPE_CLASSIFICATION'!$A$5:$B$35,2,FALSE),"UNKNOWN OBJECT")&amp;" / "&amp;IFERROR(VLOOKUP(C46,'01_MANIFEST_LIBRARY'!$A$17:$B$35,2,FALSE),"UNKNOWN PACK"))</f>
        <v/>
      </c>
      <c r="E46" s="61" t="n"/>
      <c r="F46" s="61" t="n"/>
      <c r="G46" s="61" t="n"/>
      <c r="H46" s="61" t="n"/>
      <c r="I46" s="61" t="n"/>
      <c r="J46" s="193" t="n"/>
      <c r="K46" s="193" t="n"/>
      <c r="L46" s="61" t="n"/>
      <c r="M46" s="61" t="n"/>
      <c r="N46" s="61" t="n"/>
      <c r="O46" s="61" t="n"/>
      <c r="P46" s="98" t="n"/>
      <c r="Q46" s="98" t="n"/>
      <c r="R46" s="98" t="n"/>
      <c r="S46" s="98" t="n"/>
    </row>
    <row r="47">
      <c r="A47" s="54" t="inlineStr">
        <is>
          <t>ACT-0043</t>
        </is>
      </c>
      <c r="B47" s="61" t="n"/>
      <c r="C47" s="61" t="n"/>
      <c r="D47" s="54">
        <f>IF(B47="","",IFERROR(VLOOKUP(B47,'04_SCOPE_CLASSIFICATION'!$A$5:$B$35,2,FALSE),"UNKNOWN OBJECT")&amp;" / "&amp;IFERROR(VLOOKUP(C47,'01_MANIFEST_LIBRARY'!$A$17:$B$35,2,FALSE),"UNKNOWN PACK"))</f>
        <v/>
      </c>
      <c r="E47" s="61" t="n"/>
      <c r="F47" s="61" t="n"/>
      <c r="G47" s="61" t="n"/>
      <c r="H47" s="61" t="n"/>
      <c r="I47" s="61" t="n"/>
      <c r="J47" s="193" t="n"/>
      <c r="K47" s="193" t="n"/>
      <c r="L47" s="61" t="n"/>
      <c r="M47" s="61" t="n"/>
      <c r="N47" s="61" t="n"/>
      <c r="O47" s="61" t="n"/>
      <c r="P47" s="98" t="n"/>
      <c r="Q47" s="98" t="n"/>
      <c r="R47" s="98" t="n"/>
      <c r="S47" s="98" t="n"/>
    </row>
    <row r="48">
      <c r="A48" s="54" t="inlineStr">
        <is>
          <t>ACT-0044</t>
        </is>
      </c>
      <c r="B48" s="61" t="n"/>
      <c r="C48" s="61" t="n"/>
      <c r="D48" s="54">
        <f>IF(B48="","",IFERROR(VLOOKUP(B48,'04_SCOPE_CLASSIFICATION'!$A$5:$B$35,2,FALSE),"UNKNOWN OBJECT")&amp;" / "&amp;IFERROR(VLOOKUP(C48,'01_MANIFEST_LIBRARY'!$A$17:$B$35,2,FALSE),"UNKNOWN PACK"))</f>
        <v/>
      </c>
      <c r="E48" s="61" t="n"/>
      <c r="F48" s="61" t="n"/>
      <c r="G48" s="61" t="n"/>
      <c r="H48" s="61" t="n"/>
      <c r="I48" s="61" t="n"/>
      <c r="J48" s="193" t="n"/>
      <c r="K48" s="193" t="n"/>
      <c r="L48" s="61" t="n"/>
      <c r="M48" s="61" t="n"/>
      <c r="N48" s="61" t="n"/>
      <c r="O48" s="61" t="n"/>
      <c r="P48" s="98" t="n"/>
      <c r="Q48" s="98" t="n"/>
      <c r="R48" s="98" t="n"/>
      <c r="S48" s="98" t="n"/>
    </row>
    <row r="49">
      <c r="A49" s="54" t="inlineStr">
        <is>
          <t>ACT-0045</t>
        </is>
      </c>
      <c r="B49" s="61" t="n"/>
      <c r="C49" s="61" t="n"/>
      <c r="D49" s="54">
        <f>IF(B49="","",IFERROR(VLOOKUP(B49,'04_SCOPE_CLASSIFICATION'!$A$5:$B$35,2,FALSE),"UNKNOWN OBJECT")&amp;" / "&amp;IFERROR(VLOOKUP(C49,'01_MANIFEST_LIBRARY'!$A$17:$B$35,2,FALSE),"UNKNOWN PACK"))</f>
        <v/>
      </c>
      <c r="E49" s="61" t="n"/>
      <c r="F49" s="61" t="n"/>
      <c r="G49" s="61" t="n"/>
      <c r="H49" s="61" t="n"/>
      <c r="I49" s="61" t="n"/>
      <c r="J49" s="193" t="n"/>
      <c r="K49" s="193" t="n"/>
      <c r="L49" s="61" t="n"/>
      <c r="M49" s="61" t="n"/>
      <c r="N49" s="61" t="n"/>
      <c r="O49" s="61" t="n"/>
      <c r="P49" s="98" t="n"/>
      <c r="Q49" s="98" t="n"/>
      <c r="R49" s="98" t="n"/>
      <c r="S49" s="98" t="n"/>
    </row>
    <row r="50">
      <c r="A50" s="54" t="inlineStr">
        <is>
          <t>ACT-0046</t>
        </is>
      </c>
      <c r="B50" s="61" t="n"/>
      <c r="C50" s="61" t="n"/>
      <c r="D50" s="54">
        <f>IF(B50="","",IFERROR(VLOOKUP(B50,'04_SCOPE_CLASSIFICATION'!$A$5:$B$35,2,FALSE),"UNKNOWN OBJECT")&amp;" / "&amp;IFERROR(VLOOKUP(C50,'01_MANIFEST_LIBRARY'!$A$17:$B$35,2,FALSE),"UNKNOWN PACK"))</f>
        <v/>
      </c>
      <c r="E50" s="61" t="n"/>
      <c r="F50" s="61" t="n"/>
      <c r="G50" s="61" t="n"/>
      <c r="H50" s="61" t="n"/>
      <c r="I50" s="61" t="n"/>
      <c r="J50" s="193" t="n"/>
      <c r="K50" s="193" t="n"/>
      <c r="L50" s="61" t="n"/>
      <c r="M50" s="61" t="n"/>
      <c r="N50" s="61" t="n"/>
      <c r="O50" s="61" t="n"/>
      <c r="P50" s="98" t="n"/>
      <c r="Q50" s="98" t="n"/>
      <c r="R50" s="98" t="n"/>
      <c r="S50" s="98" t="n"/>
    </row>
    <row r="51">
      <c r="A51" s="54" t="inlineStr">
        <is>
          <t>ACT-0047</t>
        </is>
      </c>
      <c r="B51" s="61" t="n"/>
      <c r="C51" s="61" t="n"/>
      <c r="D51" s="54">
        <f>IF(B51="","",IFERROR(VLOOKUP(B51,'04_SCOPE_CLASSIFICATION'!$A$5:$B$35,2,FALSE),"UNKNOWN OBJECT")&amp;" / "&amp;IFERROR(VLOOKUP(C51,'01_MANIFEST_LIBRARY'!$A$17:$B$35,2,FALSE),"UNKNOWN PACK"))</f>
        <v/>
      </c>
      <c r="E51" s="61" t="n"/>
      <c r="F51" s="61" t="n"/>
      <c r="G51" s="61" t="n"/>
      <c r="H51" s="61" t="n"/>
      <c r="I51" s="61" t="n"/>
      <c r="J51" s="193" t="n"/>
      <c r="K51" s="193" t="n"/>
      <c r="L51" s="61" t="n"/>
      <c r="M51" s="61" t="n"/>
      <c r="N51" s="61" t="n"/>
      <c r="O51" s="61" t="n"/>
      <c r="P51" s="98" t="n"/>
      <c r="Q51" s="98" t="n"/>
      <c r="R51" s="98" t="n"/>
      <c r="S51" s="98" t="n"/>
    </row>
    <row r="52">
      <c r="A52" s="54" t="inlineStr">
        <is>
          <t>ACT-0048</t>
        </is>
      </c>
      <c r="B52" s="61" t="n"/>
      <c r="C52" s="61" t="n"/>
      <c r="D52" s="54">
        <f>IF(B52="","",IFERROR(VLOOKUP(B52,'04_SCOPE_CLASSIFICATION'!$A$5:$B$35,2,FALSE),"UNKNOWN OBJECT")&amp;" / "&amp;IFERROR(VLOOKUP(C52,'01_MANIFEST_LIBRARY'!$A$17:$B$35,2,FALSE),"UNKNOWN PACK"))</f>
        <v/>
      </c>
      <c r="E52" s="61" t="n"/>
      <c r="F52" s="61" t="n"/>
      <c r="G52" s="61" t="n"/>
      <c r="H52" s="61" t="n"/>
      <c r="I52" s="61" t="n"/>
      <c r="J52" s="193" t="n"/>
      <c r="K52" s="193" t="n"/>
      <c r="L52" s="61" t="n"/>
      <c r="M52" s="61" t="n"/>
      <c r="N52" s="61" t="n"/>
      <c r="O52" s="61" t="n"/>
      <c r="P52" s="98" t="n"/>
      <c r="Q52" s="98" t="n"/>
      <c r="R52" s="98" t="n"/>
      <c r="S52" s="98" t="n"/>
    </row>
    <row r="53">
      <c r="A53" s="54" t="inlineStr">
        <is>
          <t>ACT-0049</t>
        </is>
      </c>
      <c r="B53" s="61" t="n"/>
      <c r="C53" s="61" t="n"/>
      <c r="D53" s="54">
        <f>IF(B53="","",IFERROR(VLOOKUP(B53,'04_SCOPE_CLASSIFICATION'!$A$5:$B$35,2,FALSE),"UNKNOWN OBJECT")&amp;" / "&amp;IFERROR(VLOOKUP(C53,'01_MANIFEST_LIBRARY'!$A$17:$B$35,2,FALSE),"UNKNOWN PACK"))</f>
        <v/>
      </c>
      <c r="E53" s="61" t="n"/>
      <c r="F53" s="61" t="n"/>
      <c r="G53" s="61" t="n"/>
      <c r="H53" s="61" t="n"/>
      <c r="I53" s="61" t="n"/>
      <c r="J53" s="193" t="n"/>
      <c r="K53" s="193" t="n"/>
      <c r="L53" s="61" t="n"/>
      <c r="M53" s="61" t="n"/>
      <c r="N53" s="61" t="n"/>
      <c r="O53" s="61" t="n"/>
      <c r="P53" s="98" t="n"/>
      <c r="Q53" s="98" t="n"/>
      <c r="R53" s="98" t="n"/>
      <c r="S53" s="98" t="n"/>
    </row>
    <row r="54">
      <c r="A54" s="54" t="inlineStr">
        <is>
          <t>ACT-0050</t>
        </is>
      </c>
      <c r="B54" s="61" t="n"/>
      <c r="C54" s="61" t="n"/>
      <c r="D54" s="54">
        <f>IF(B54="","",IFERROR(VLOOKUP(B54,'04_SCOPE_CLASSIFICATION'!$A$5:$B$35,2,FALSE),"UNKNOWN OBJECT")&amp;" / "&amp;IFERROR(VLOOKUP(C54,'01_MANIFEST_LIBRARY'!$A$17:$B$35,2,FALSE),"UNKNOWN PACK"))</f>
        <v/>
      </c>
      <c r="E54" s="61" t="n"/>
      <c r="F54" s="61" t="n"/>
      <c r="G54" s="61" t="n"/>
      <c r="H54" s="61" t="n"/>
      <c r="I54" s="61" t="n"/>
      <c r="J54" s="193" t="n"/>
      <c r="K54" s="193" t="n"/>
      <c r="L54" s="61" t="n"/>
      <c r="M54" s="61" t="n"/>
      <c r="N54" s="61" t="n"/>
      <c r="O54" s="61" t="n"/>
      <c r="P54" s="98" t="n"/>
      <c r="Q54" s="98" t="n"/>
      <c r="R54" s="98" t="n"/>
      <c r="S54" s="98" t="n"/>
    </row>
    <row r="55">
      <c r="A55" s="54" t="inlineStr">
        <is>
          <t>ACT-0051</t>
        </is>
      </c>
      <c r="B55" s="61" t="n"/>
      <c r="C55" s="61" t="n"/>
      <c r="D55" s="54">
        <f>IF(B55="","",IFERROR(VLOOKUP(B55,'04_SCOPE_CLASSIFICATION'!$A$5:$B$35,2,FALSE),"UNKNOWN OBJECT")&amp;" / "&amp;IFERROR(VLOOKUP(C55,'01_MANIFEST_LIBRARY'!$A$17:$B$35,2,FALSE),"UNKNOWN PACK"))</f>
        <v/>
      </c>
      <c r="E55" s="61" t="n"/>
      <c r="F55" s="61" t="n"/>
      <c r="G55" s="61" t="n"/>
      <c r="H55" s="61" t="n"/>
      <c r="I55" s="61" t="n"/>
      <c r="J55" s="193" t="n"/>
      <c r="K55" s="193" t="n"/>
      <c r="L55" s="61" t="n"/>
      <c r="M55" s="61" t="n"/>
      <c r="N55" s="61" t="n"/>
      <c r="O55" s="61" t="n"/>
      <c r="P55" s="98" t="n"/>
      <c r="Q55" s="98" t="n"/>
      <c r="R55" s="98" t="n"/>
      <c r="S55" s="98" t="n"/>
    </row>
    <row r="56">
      <c r="A56" s="54" t="inlineStr">
        <is>
          <t>ACT-0052</t>
        </is>
      </c>
      <c r="B56" s="61" t="n"/>
      <c r="C56" s="61" t="n"/>
      <c r="D56" s="54">
        <f>IF(B56="","",IFERROR(VLOOKUP(B56,'04_SCOPE_CLASSIFICATION'!$A$5:$B$35,2,FALSE),"UNKNOWN OBJECT")&amp;" / "&amp;IFERROR(VLOOKUP(C56,'01_MANIFEST_LIBRARY'!$A$17:$B$35,2,FALSE),"UNKNOWN PACK"))</f>
        <v/>
      </c>
      <c r="E56" s="61" t="n"/>
      <c r="F56" s="61" t="n"/>
      <c r="G56" s="61" t="n"/>
      <c r="H56" s="61" t="n"/>
      <c r="I56" s="61" t="n"/>
      <c r="J56" s="193" t="n"/>
      <c r="K56" s="193" t="n"/>
      <c r="L56" s="61" t="n"/>
      <c r="M56" s="61" t="n"/>
      <c r="N56" s="61" t="n"/>
      <c r="O56" s="61" t="n"/>
      <c r="P56" s="98" t="n"/>
      <c r="Q56" s="98" t="n"/>
      <c r="R56" s="98" t="n"/>
      <c r="S56" s="98" t="n"/>
    </row>
    <row r="57">
      <c r="A57" s="54" t="inlineStr">
        <is>
          <t>ACT-0053</t>
        </is>
      </c>
      <c r="B57" s="61" t="n"/>
      <c r="C57" s="61" t="n"/>
      <c r="D57" s="54">
        <f>IF(B57="","",IFERROR(VLOOKUP(B57,'04_SCOPE_CLASSIFICATION'!$A$5:$B$35,2,FALSE),"UNKNOWN OBJECT")&amp;" / "&amp;IFERROR(VLOOKUP(C57,'01_MANIFEST_LIBRARY'!$A$17:$B$35,2,FALSE),"UNKNOWN PACK"))</f>
        <v/>
      </c>
      <c r="E57" s="61" t="n"/>
      <c r="F57" s="61" t="n"/>
      <c r="G57" s="61" t="n"/>
      <c r="H57" s="61" t="n"/>
      <c r="I57" s="61" t="n"/>
      <c r="J57" s="193" t="n"/>
      <c r="K57" s="193" t="n"/>
      <c r="L57" s="61" t="n"/>
      <c r="M57" s="61" t="n"/>
      <c r="N57" s="61" t="n"/>
      <c r="O57" s="61" t="n"/>
      <c r="P57" s="98" t="n"/>
      <c r="Q57" s="98" t="n"/>
      <c r="R57" s="98" t="n"/>
      <c r="S57" s="98" t="n"/>
    </row>
    <row r="58">
      <c r="A58" s="54" t="inlineStr">
        <is>
          <t>ACT-0054</t>
        </is>
      </c>
      <c r="B58" s="61" t="n"/>
      <c r="C58" s="61" t="n"/>
      <c r="D58" s="54">
        <f>IF(B58="","",IFERROR(VLOOKUP(B58,'04_SCOPE_CLASSIFICATION'!$A$5:$B$35,2,FALSE),"UNKNOWN OBJECT")&amp;" / "&amp;IFERROR(VLOOKUP(C58,'01_MANIFEST_LIBRARY'!$A$17:$B$35,2,FALSE),"UNKNOWN PACK"))</f>
        <v/>
      </c>
      <c r="E58" s="61" t="n"/>
      <c r="F58" s="61" t="n"/>
      <c r="G58" s="61" t="n"/>
      <c r="H58" s="61" t="n"/>
      <c r="I58" s="61" t="n"/>
      <c r="J58" s="193" t="n"/>
      <c r="K58" s="193" t="n"/>
      <c r="L58" s="61" t="n"/>
      <c r="M58" s="61" t="n"/>
      <c r="N58" s="61" t="n"/>
      <c r="O58" s="61" t="n"/>
      <c r="P58" s="98" t="n"/>
      <c r="Q58" s="98" t="n"/>
      <c r="R58" s="98" t="n"/>
      <c r="S58" s="98" t="n"/>
    </row>
    <row r="59">
      <c r="A59" s="54" t="inlineStr">
        <is>
          <t>ACT-0055</t>
        </is>
      </c>
      <c r="B59" s="61" t="n"/>
      <c r="C59" s="61" t="n"/>
      <c r="D59" s="54">
        <f>IF(B59="","",IFERROR(VLOOKUP(B59,'04_SCOPE_CLASSIFICATION'!$A$5:$B$35,2,FALSE),"UNKNOWN OBJECT")&amp;" / "&amp;IFERROR(VLOOKUP(C59,'01_MANIFEST_LIBRARY'!$A$17:$B$35,2,FALSE),"UNKNOWN PACK"))</f>
        <v/>
      </c>
      <c r="E59" s="61" t="n"/>
      <c r="F59" s="61" t="n"/>
      <c r="G59" s="61" t="n"/>
      <c r="H59" s="61" t="n"/>
      <c r="I59" s="61" t="n"/>
      <c r="J59" s="193" t="n"/>
      <c r="K59" s="193" t="n"/>
      <c r="L59" s="61" t="n"/>
      <c r="M59" s="61" t="n"/>
      <c r="N59" s="61" t="n"/>
      <c r="O59" s="61" t="n"/>
      <c r="P59" s="98" t="n"/>
      <c r="Q59" s="98" t="n"/>
      <c r="R59" s="98" t="n"/>
      <c r="S59" s="98" t="n"/>
    </row>
    <row r="60">
      <c r="A60" s="54" t="inlineStr">
        <is>
          <t>ACT-0056</t>
        </is>
      </c>
      <c r="B60" s="61" t="n"/>
      <c r="C60" s="61" t="n"/>
      <c r="D60" s="54">
        <f>IF(B60="","",IFERROR(VLOOKUP(B60,'04_SCOPE_CLASSIFICATION'!$A$5:$B$35,2,FALSE),"UNKNOWN OBJECT")&amp;" / "&amp;IFERROR(VLOOKUP(C60,'01_MANIFEST_LIBRARY'!$A$17:$B$35,2,FALSE),"UNKNOWN PACK"))</f>
        <v/>
      </c>
      <c r="E60" s="61" t="n"/>
      <c r="F60" s="61" t="n"/>
      <c r="G60" s="61" t="n"/>
      <c r="H60" s="61" t="n"/>
      <c r="I60" s="61" t="n"/>
      <c r="J60" s="193" t="n"/>
      <c r="K60" s="193" t="n"/>
      <c r="L60" s="61" t="n"/>
      <c r="M60" s="61" t="n"/>
      <c r="N60" s="61" t="n"/>
      <c r="O60" s="61" t="n"/>
      <c r="P60" s="98" t="n"/>
      <c r="Q60" s="98" t="n"/>
      <c r="R60" s="98" t="n"/>
      <c r="S60" s="98" t="n"/>
    </row>
    <row r="61">
      <c r="A61" s="54" t="inlineStr">
        <is>
          <t>ACT-0057</t>
        </is>
      </c>
      <c r="B61" s="61" t="n"/>
      <c r="C61" s="61" t="n"/>
      <c r="D61" s="54">
        <f>IF(B61="","",IFERROR(VLOOKUP(B61,'04_SCOPE_CLASSIFICATION'!$A$5:$B$35,2,FALSE),"UNKNOWN OBJECT")&amp;" / "&amp;IFERROR(VLOOKUP(C61,'01_MANIFEST_LIBRARY'!$A$17:$B$35,2,FALSE),"UNKNOWN PACK"))</f>
        <v/>
      </c>
      <c r="E61" s="61" t="n"/>
      <c r="F61" s="61" t="n"/>
      <c r="G61" s="61" t="n"/>
      <c r="H61" s="61" t="n"/>
      <c r="I61" s="61" t="n"/>
      <c r="J61" s="193" t="n"/>
      <c r="K61" s="193" t="n"/>
      <c r="L61" s="61" t="n"/>
      <c r="M61" s="61" t="n"/>
      <c r="N61" s="61" t="n"/>
      <c r="O61" s="61" t="n"/>
      <c r="P61" s="98" t="n"/>
      <c r="Q61" s="98" t="n"/>
      <c r="R61" s="98" t="n"/>
      <c r="S61" s="98" t="n"/>
    </row>
    <row r="62">
      <c r="A62" s="54" t="inlineStr">
        <is>
          <t>ACT-0058</t>
        </is>
      </c>
      <c r="B62" s="61" t="n"/>
      <c r="C62" s="61" t="n"/>
      <c r="D62" s="54">
        <f>IF(B62="","",IFERROR(VLOOKUP(B62,'04_SCOPE_CLASSIFICATION'!$A$5:$B$35,2,FALSE),"UNKNOWN OBJECT")&amp;" / "&amp;IFERROR(VLOOKUP(C62,'01_MANIFEST_LIBRARY'!$A$17:$B$35,2,FALSE),"UNKNOWN PACK"))</f>
        <v/>
      </c>
      <c r="E62" s="61" t="n"/>
      <c r="F62" s="61" t="n"/>
      <c r="G62" s="61" t="n"/>
      <c r="H62" s="61" t="n"/>
      <c r="I62" s="61" t="n"/>
      <c r="J62" s="193" t="n"/>
      <c r="K62" s="193" t="n"/>
      <c r="L62" s="61" t="n"/>
      <c r="M62" s="61" t="n"/>
      <c r="N62" s="61" t="n"/>
      <c r="O62" s="61" t="n"/>
      <c r="P62" s="98" t="n"/>
      <c r="Q62" s="98" t="n"/>
      <c r="R62" s="98" t="n"/>
      <c r="S62" s="98" t="n"/>
    </row>
    <row r="63">
      <c r="A63" s="54" t="inlineStr">
        <is>
          <t>ACT-0059</t>
        </is>
      </c>
      <c r="B63" s="61" t="n"/>
      <c r="C63" s="61" t="n"/>
      <c r="D63" s="54">
        <f>IF(B63="","",IFERROR(VLOOKUP(B63,'04_SCOPE_CLASSIFICATION'!$A$5:$B$35,2,FALSE),"UNKNOWN OBJECT")&amp;" / "&amp;IFERROR(VLOOKUP(C63,'01_MANIFEST_LIBRARY'!$A$17:$B$35,2,FALSE),"UNKNOWN PACK"))</f>
        <v/>
      </c>
      <c r="E63" s="61" t="n"/>
      <c r="F63" s="61" t="n"/>
      <c r="G63" s="61" t="n"/>
      <c r="H63" s="61" t="n"/>
      <c r="I63" s="61" t="n"/>
      <c r="J63" s="193" t="n"/>
      <c r="K63" s="193" t="n"/>
      <c r="L63" s="61" t="n"/>
      <c r="M63" s="61" t="n"/>
      <c r="N63" s="61" t="n"/>
      <c r="O63" s="61" t="n"/>
      <c r="P63" s="98" t="n"/>
      <c r="Q63" s="98" t="n"/>
      <c r="R63" s="98" t="n"/>
      <c r="S63" s="98" t="n"/>
    </row>
    <row r="64">
      <c r="A64" s="54" t="inlineStr">
        <is>
          <t>ACT-0060</t>
        </is>
      </c>
      <c r="B64" s="61" t="n"/>
      <c r="C64" s="61" t="n"/>
      <c r="D64" s="54">
        <f>IF(B64="","",IFERROR(VLOOKUP(B64,'04_SCOPE_CLASSIFICATION'!$A$5:$B$35,2,FALSE),"UNKNOWN OBJECT")&amp;" / "&amp;IFERROR(VLOOKUP(C64,'01_MANIFEST_LIBRARY'!$A$17:$B$35,2,FALSE),"UNKNOWN PACK"))</f>
        <v/>
      </c>
      <c r="E64" s="61" t="n"/>
      <c r="F64" s="61" t="n"/>
      <c r="G64" s="61" t="n"/>
      <c r="H64" s="61" t="n"/>
      <c r="I64" s="61" t="n"/>
      <c r="J64" s="193" t="n"/>
      <c r="K64" s="193" t="n"/>
      <c r="L64" s="61" t="n"/>
      <c r="M64" s="61" t="n"/>
      <c r="N64" s="61" t="n"/>
      <c r="O64" s="61" t="n"/>
      <c r="P64" s="98" t="n"/>
      <c r="Q64" s="98" t="n"/>
      <c r="R64" s="98" t="n"/>
      <c r="S64" s="98" t="n"/>
    </row>
    <row r="65">
      <c r="A65" s="54" t="inlineStr">
        <is>
          <t>ACT-0061</t>
        </is>
      </c>
      <c r="B65" s="61" t="n"/>
      <c r="C65" s="61" t="n"/>
      <c r="D65" s="54">
        <f>IF(B65="","",IFERROR(VLOOKUP(B65,'04_SCOPE_CLASSIFICATION'!$A$5:$B$35,2,FALSE),"UNKNOWN OBJECT")&amp;" / "&amp;IFERROR(VLOOKUP(C65,'01_MANIFEST_LIBRARY'!$A$17:$B$35,2,FALSE),"UNKNOWN PACK"))</f>
        <v/>
      </c>
      <c r="E65" s="61" t="n"/>
      <c r="F65" s="61" t="n"/>
      <c r="G65" s="61" t="n"/>
      <c r="H65" s="61" t="n"/>
      <c r="I65" s="61" t="n"/>
      <c r="J65" s="193" t="n"/>
      <c r="K65" s="193" t="n"/>
      <c r="L65" s="61" t="n"/>
      <c r="M65" s="61" t="n"/>
      <c r="N65" s="61" t="n"/>
      <c r="O65" s="61" t="n"/>
      <c r="P65" s="98" t="n"/>
      <c r="Q65" s="98" t="n"/>
      <c r="R65" s="98" t="n"/>
      <c r="S65" s="98" t="n"/>
    </row>
    <row r="66">
      <c r="A66" s="54" t="inlineStr">
        <is>
          <t>ACT-0062</t>
        </is>
      </c>
      <c r="B66" s="61" t="n"/>
      <c r="C66" s="61" t="n"/>
      <c r="D66" s="54">
        <f>IF(B66="","",IFERROR(VLOOKUP(B66,'04_SCOPE_CLASSIFICATION'!$A$5:$B$35,2,FALSE),"UNKNOWN OBJECT")&amp;" / "&amp;IFERROR(VLOOKUP(C66,'01_MANIFEST_LIBRARY'!$A$17:$B$35,2,FALSE),"UNKNOWN PACK"))</f>
        <v/>
      </c>
      <c r="E66" s="61" t="n"/>
      <c r="F66" s="61" t="n"/>
      <c r="G66" s="61" t="n"/>
      <c r="H66" s="61" t="n"/>
      <c r="I66" s="61" t="n"/>
      <c r="J66" s="193" t="n"/>
      <c r="K66" s="193" t="n"/>
      <c r="L66" s="61" t="n"/>
      <c r="M66" s="61" t="n"/>
      <c r="N66" s="61" t="n"/>
      <c r="O66" s="61" t="n"/>
      <c r="P66" s="98" t="n"/>
      <c r="Q66" s="98" t="n"/>
      <c r="R66" s="98" t="n"/>
      <c r="S66" s="98" t="n"/>
    </row>
    <row r="67">
      <c r="A67" s="54" t="inlineStr">
        <is>
          <t>ACT-0063</t>
        </is>
      </c>
      <c r="B67" s="61" t="n"/>
      <c r="C67" s="61" t="n"/>
      <c r="D67" s="54">
        <f>IF(B67="","",IFERROR(VLOOKUP(B67,'04_SCOPE_CLASSIFICATION'!$A$5:$B$35,2,FALSE),"UNKNOWN OBJECT")&amp;" / "&amp;IFERROR(VLOOKUP(C67,'01_MANIFEST_LIBRARY'!$A$17:$B$35,2,FALSE),"UNKNOWN PACK"))</f>
        <v/>
      </c>
      <c r="E67" s="61" t="n"/>
      <c r="F67" s="61" t="n"/>
      <c r="G67" s="61" t="n"/>
      <c r="H67" s="61" t="n"/>
      <c r="I67" s="61" t="n"/>
      <c r="J67" s="193" t="n"/>
      <c r="K67" s="193" t="n"/>
      <c r="L67" s="61" t="n"/>
      <c r="M67" s="61" t="n"/>
      <c r="N67" s="61" t="n"/>
      <c r="O67" s="61" t="n"/>
      <c r="P67" s="98" t="n"/>
      <c r="Q67" s="98" t="n"/>
      <c r="R67" s="98" t="n"/>
      <c r="S67" s="98" t="n"/>
    </row>
    <row r="68">
      <c r="A68" s="54" t="inlineStr">
        <is>
          <t>ACT-0064</t>
        </is>
      </c>
      <c r="B68" s="61" t="n"/>
      <c r="C68" s="61" t="n"/>
      <c r="D68" s="54">
        <f>IF(B68="","",IFERROR(VLOOKUP(B68,'04_SCOPE_CLASSIFICATION'!$A$5:$B$35,2,FALSE),"UNKNOWN OBJECT")&amp;" / "&amp;IFERROR(VLOOKUP(C68,'01_MANIFEST_LIBRARY'!$A$17:$B$35,2,FALSE),"UNKNOWN PACK"))</f>
        <v/>
      </c>
      <c r="E68" s="61" t="n"/>
      <c r="F68" s="61" t="n"/>
      <c r="G68" s="61" t="n"/>
      <c r="H68" s="61" t="n"/>
      <c r="I68" s="61" t="n"/>
      <c r="J68" s="193" t="n"/>
      <c r="K68" s="193" t="n"/>
      <c r="L68" s="61" t="n"/>
      <c r="M68" s="61" t="n"/>
      <c r="N68" s="61" t="n"/>
      <c r="O68" s="61" t="n"/>
      <c r="P68" s="98" t="n"/>
      <c r="Q68" s="98" t="n"/>
      <c r="R68" s="98" t="n"/>
      <c r="S68" s="98" t="n"/>
    </row>
    <row r="69">
      <c r="A69" s="54" t="inlineStr">
        <is>
          <t>ACT-0065</t>
        </is>
      </c>
      <c r="B69" s="61" t="n"/>
      <c r="C69" s="61" t="n"/>
      <c r="D69" s="54">
        <f>IF(B69="","",IFERROR(VLOOKUP(B69,'04_SCOPE_CLASSIFICATION'!$A$5:$B$35,2,FALSE),"UNKNOWN OBJECT")&amp;" / "&amp;IFERROR(VLOOKUP(C69,'01_MANIFEST_LIBRARY'!$A$17:$B$35,2,FALSE),"UNKNOWN PACK"))</f>
        <v/>
      </c>
      <c r="E69" s="61" t="n"/>
      <c r="F69" s="61" t="n"/>
      <c r="G69" s="61" t="n"/>
      <c r="H69" s="61" t="n"/>
      <c r="I69" s="61" t="n"/>
      <c r="J69" s="193" t="n"/>
      <c r="K69" s="193" t="n"/>
      <c r="L69" s="61" t="n"/>
      <c r="M69" s="61" t="n"/>
      <c r="N69" s="61" t="n"/>
      <c r="O69" s="61" t="n"/>
      <c r="P69" s="98" t="n"/>
      <c r="Q69" s="98" t="n"/>
      <c r="R69" s="98" t="n"/>
      <c r="S69" s="98" t="n"/>
    </row>
    <row r="70">
      <c r="A70" s="54" t="inlineStr">
        <is>
          <t>ACT-0066</t>
        </is>
      </c>
      <c r="B70" s="61" t="n"/>
      <c r="C70" s="61" t="n"/>
      <c r="D70" s="54">
        <f>IF(B70="","",IFERROR(VLOOKUP(B70,'04_SCOPE_CLASSIFICATION'!$A$5:$B$35,2,FALSE),"UNKNOWN OBJECT")&amp;" / "&amp;IFERROR(VLOOKUP(C70,'01_MANIFEST_LIBRARY'!$A$17:$B$35,2,FALSE),"UNKNOWN PACK"))</f>
        <v/>
      </c>
      <c r="E70" s="61" t="n"/>
      <c r="F70" s="61" t="n"/>
      <c r="G70" s="61" t="n"/>
      <c r="H70" s="61" t="n"/>
      <c r="I70" s="61" t="n"/>
      <c r="J70" s="193" t="n"/>
      <c r="K70" s="193" t="n"/>
      <c r="L70" s="61" t="n"/>
      <c r="M70" s="61" t="n"/>
      <c r="N70" s="61" t="n"/>
      <c r="O70" s="61" t="n"/>
      <c r="P70" s="98" t="n"/>
      <c r="Q70" s="98" t="n"/>
      <c r="R70" s="98" t="n"/>
      <c r="S70" s="98" t="n"/>
    </row>
    <row r="71">
      <c r="A71" s="54" t="inlineStr">
        <is>
          <t>ACT-0067</t>
        </is>
      </c>
      <c r="B71" s="61" t="n"/>
      <c r="C71" s="61" t="n"/>
      <c r="D71" s="54">
        <f>IF(B71="","",IFERROR(VLOOKUP(B71,'04_SCOPE_CLASSIFICATION'!$A$5:$B$35,2,FALSE),"UNKNOWN OBJECT")&amp;" / "&amp;IFERROR(VLOOKUP(C71,'01_MANIFEST_LIBRARY'!$A$17:$B$35,2,FALSE),"UNKNOWN PACK"))</f>
        <v/>
      </c>
      <c r="E71" s="61" t="n"/>
      <c r="F71" s="61" t="n"/>
      <c r="G71" s="61" t="n"/>
      <c r="H71" s="61" t="n"/>
      <c r="I71" s="61" t="n"/>
      <c r="J71" s="193" t="n"/>
      <c r="K71" s="193" t="n"/>
      <c r="L71" s="61" t="n"/>
      <c r="M71" s="61" t="n"/>
      <c r="N71" s="61" t="n"/>
      <c r="O71" s="61" t="n"/>
      <c r="P71" s="98" t="n"/>
      <c r="Q71" s="98" t="n"/>
      <c r="R71" s="98" t="n"/>
      <c r="S71" s="98" t="n"/>
    </row>
    <row r="72">
      <c r="A72" s="54" t="inlineStr">
        <is>
          <t>ACT-0068</t>
        </is>
      </c>
      <c r="B72" s="61" t="n"/>
      <c r="C72" s="61" t="n"/>
      <c r="D72" s="54">
        <f>IF(B72="","",IFERROR(VLOOKUP(B72,'04_SCOPE_CLASSIFICATION'!$A$5:$B$35,2,FALSE),"UNKNOWN OBJECT")&amp;" / "&amp;IFERROR(VLOOKUP(C72,'01_MANIFEST_LIBRARY'!$A$17:$B$35,2,FALSE),"UNKNOWN PACK"))</f>
        <v/>
      </c>
      <c r="E72" s="61" t="n"/>
      <c r="F72" s="61" t="n"/>
      <c r="G72" s="61" t="n"/>
      <c r="H72" s="61" t="n"/>
      <c r="I72" s="61" t="n"/>
      <c r="J72" s="193" t="n"/>
      <c r="K72" s="193" t="n"/>
      <c r="L72" s="61" t="n"/>
      <c r="M72" s="61" t="n"/>
      <c r="N72" s="61" t="n"/>
      <c r="O72" s="61" t="n"/>
      <c r="P72" s="98" t="n"/>
      <c r="Q72" s="98" t="n"/>
      <c r="R72" s="98" t="n"/>
      <c r="S72" s="98" t="n"/>
    </row>
    <row r="73">
      <c r="A73" s="54" t="inlineStr">
        <is>
          <t>ACT-0069</t>
        </is>
      </c>
      <c r="B73" s="61" t="n"/>
      <c r="C73" s="61" t="n"/>
      <c r="D73" s="54">
        <f>IF(B73="","",IFERROR(VLOOKUP(B73,'04_SCOPE_CLASSIFICATION'!$A$5:$B$35,2,FALSE),"UNKNOWN OBJECT")&amp;" / "&amp;IFERROR(VLOOKUP(C73,'01_MANIFEST_LIBRARY'!$A$17:$B$35,2,FALSE),"UNKNOWN PACK"))</f>
        <v/>
      </c>
      <c r="E73" s="61" t="n"/>
      <c r="F73" s="61" t="n"/>
      <c r="G73" s="61" t="n"/>
      <c r="H73" s="61" t="n"/>
      <c r="I73" s="61" t="n"/>
      <c r="J73" s="193" t="n"/>
      <c r="K73" s="193" t="n"/>
      <c r="L73" s="61" t="n"/>
      <c r="M73" s="61" t="n"/>
      <c r="N73" s="61" t="n"/>
      <c r="O73" s="61" t="n"/>
      <c r="P73" s="98" t="n"/>
      <c r="Q73" s="98" t="n"/>
      <c r="R73" s="98" t="n"/>
      <c r="S73" s="98" t="n"/>
    </row>
    <row r="74">
      <c r="A74" s="54" t="inlineStr">
        <is>
          <t>ACT-0070</t>
        </is>
      </c>
      <c r="B74" s="61" t="n"/>
      <c r="C74" s="61" t="n"/>
      <c r="D74" s="54">
        <f>IF(B74="","",IFERROR(VLOOKUP(B74,'04_SCOPE_CLASSIFICATION'!$A$5:$B$35,2,FALSE),"UNKNOWN OBJECT")&amp;" / "&amp;IFERROR(VLOOKUP(C74,'01_MANIFEST_LIBRARY'!$A$17:$B$35,2,FALSE),"UNKNOWN PACK"))</f>
        <v/>
      </c>
      <c r="E74" s="61" t="n"/>
      <c r="F74" s="61" t="n"/>
      <c r="G74" s="61" t="n"/>
      <c r="H74" s="61" t="n"/>
      <c r="I74" s="61" t="n"/>
      <c r="J74" s="193" t="n"/>
      <c r="K74" s="193" t="n"/>
      <c r="L74" s="61" t="n"/>
      <c r="M74" s="61" t="n"/>
      <c r="N74" s="61" t="n"/>
      <c r="O74" s="61" t="n"/>
      <c r="P74" s="98" t="n"/>
      <c r="Q74" s="98" t="n"/>
      <c r="R74" s="98" t="n"/>
      <c r="S74" s="98" t="n"/>
    </row>
    <row r="75">
      <c r="A75" s="54" t="inlineStr">
        <is>
          <t>ACT-0071</t>
        </is>
      </c>
      <c r="B75" s="61" t="n"/>
      <c r="C75" s="61" t="n"/>
      <c r="D75" s="54">
        <f>IF(B75="","",IFERROR(VLOOKUP(B75,'04_SCOPE_CLASSIFICATION'!$A$5:$B$35,2,FALSE),"UNKNOWN OBJECT")&amp;" / "&amp;IFERROR(VLOOKUP(C75,'01_MANIFEST_LIBRARY'!$A$17:$B$35,2,FALSE),"UNKNOWN PACK"))</f>
        <v/>
      </c>
      <c r="E75" s="61" t="n"/>
      <c r="F75" s="61" t="n"/>
      <c r="G75" s="61" t="n"/>
      <c r="H75" s="61" t="n"/>
      <c r="I75" s="61" t="n"/>
      <c r="J75" s="193" t="n"/>
      <c r="K75" s="193" t="n"/>
      <c r="L75" s="61" t="n"/>
      <c r="M75" s="61" t="n"/>
      <c r="N75" s="61" t="n"/>
      <c r="O75" s="61" t="n"/>
      <c r="P75" s="98" t="n"/>
      <c r="Q75" s="98" t="n"/>
      <c r="R75" s="98" t="n"/>
      <c r="S75" s="98" t="n"/>
    </row>
    <row r="76">
      <c r="A76" s="54" t="inlineStr">
        <is>
          <t>ACT-0072</t>
        </is>
      </c>
      <c r="B76" s="61" t="n"/>
      <c r="C76" s="61" t="n"/>
      <c r="D76" s="54">
        <f>IF(B76="","",IFERROR(VLOOKUP(B76,'04_SCOPE_CLASSIFICATION'!$A$5:$B$35,2,FALSE),"UNKNOWN OBJECT")&amp;" / "&amp;IFERROR(VLOOKUP(C76,'01_MANIFEST_LIBRARY'!$A$17:$B$35,2,FALSE),"UNKNOWN PACK"))</f>
        <v/>
      </c>
      <c r="E76" s="61" t="n"/>
      <c r="F76" s="61" t="n"/>
      <c r="G76" s="61" t="n"/>
      <c r="H76" s="61" t="n"/>
      <c r="I76" s="61" t="n"/>
      <c r="J76" s="193" t="n"/>
      <c r="K76" s="193" t="n"/>
      <c r="L76" s="61" t="n"/>
      <c r="M76" s="61" t="n"/>
      <c r="N76" s="61" t="n"/>
      <c r="O76" s="61" t="n"/>
      <c r="P76" s="98" t="n"/>
      <c r="Q76" s="98" t="n"/>
      <c r="R76" s="98" t="n"/>
      <c r="S76" s="98" t="n"/>
    </row>
    <row r="77">
      <c r="A77" s="54" t="inlineStr">
        <is>
          <t>ACT-0073</t>
        </is>
      </c>
      <c r="B77" s="61" t="n"/>
      <c r="C77" s="61" t="n"/>
      <c r="D77" s="54">
        <f>IF(B77="","",IFERROR(VLOOKUP(B77,'04_SCOPE_CLASSIFICATION'!$A$5:$B$35,2,FALSE),"UNKNOWN OBJECT")&amp;" / "&amp;IFERROR(VLOOKUP(C77,'01_MANIFEST_LIBRARY'!$A$17:$B$35,2,FALSE),"UNKNOWN PACK"))</f>
        <v/>
      </c>
      <c r="E77" s="61" t="n"/>
      <c r="F77" s="61" t="n"/>
      <c r="G77" s="61" t="n"/>
      <c r="H77" s="61" t="n"/>
      <c r="I77" s="61" t="n"/>
      <c r="J77" s="193" t="n"/>
      <c r="K77" s="193" t="n"/>
      <c r="L77" s="61" t="n"/>
      <c r="M77" s="61" t="n"/>
      <c r="N77" s="61" t="n"/>
      <c r="O77" s="61" t="n"/>
      <c r="P77" s="98" t="n"/>
      <c r="Q77" s="98" t="n"/>
      <c r="R77" s="98" t="n"/>
      <c r="S77" s="98" t="n"/>
    </row>
    <row r="78">
      <c r="A78" s="54" t="inlineStr">
        <is>
          <t>ACT-0074</t>
        </is>
      </c>
      <c r="B78" s="61" t="n"/>
      <c r="C78" s="61" t="n"/>
      <c r="D78" s="54">
        <f>IF(B78="","",IFERROR(VLOOKUP(B78,'04_SCOPE_CLASSIFICATION'!$A$5:$B$35,2,FALSE),"UNKNOWN OBJECT")&amp;" / "&amp;IFERROR(VLOOKUP(C78,'01_MANIFEST_LIBRARY'!$A$17:$B$35,2,FALSE),"UNKNOWN PACK"))</f>
        <v/>
      </c>
      <c r="E78" s="61" t="n"/>
      <c r="F78" s="61" t="n"/>
      <c r="G78" s="61" t="n"/>
      <c r="H78" s="61" t="n"/>
      <c r="I78" s="61" t="n"/>
      <c r="J78" s="193" t="n"/>
      <c r="K78" s="193" t="n"/>
      <c r="L78" s="61" t="n"/>
      <c r="M78" s="61" t="n"/>
      <c r="N78" s="61" t="n"/>
      <c r="O78" s="61" t="n"/>
      <c r="P78" s="98" t="n"/>
      <c r="Q78" s="98" t="n"/>
      <c r="R78" s="98" t="n"/>
      <c r="S78" s="98" t="n"/>
    </row>
    <row r="79">
      <c r="A79" s="54" t="inlineStr">
        <is>
          <t>ACT-0075</t>
        </is>
      </c>
      <c r="B79" s="61" t="n"/>
      <c r="C79" s="61" t="n"/>
      <c r="D79" s="54">
        <f>IF(B79="","",IFERROR(VLOOKUP(B79,'04_SCOPE_CLASSIFICATION'!$A$5:$B$35,2,FALSE),"UNKNOWN OBJECT")&amp;" / "&amp;IFERROR(VLOOKUP(C79,'01_MANIFEST_LIBRARY'!$A$17:$B$35,2,FALSE),"UNKNOWN PACK"))</f>
        <v/>
      </c>
      <c r="E79" s="61" t="n"/>
      <c r="F79" s="61" t="n"/>
      <c r="G79" s="61" t="n"/>
      <c r="H79" s="61" t="n"/>
      <c r="I79" s="61" t="n"/>
      <c r="J79" s="193" t="n"/>
      <c r="K79" s="193" t="n"/>
      <c r="L79" s="61" t="n"/>
      <c r="M79" s="61" t="n"/>
      <c r="N79" s="61" t="n"/>
      <c r="O79" s="61" t="n"/>
      <c r="P79" s="98" t="n"/>
      <c r="Q79" s="98" t="n"/>
      <c r="R79" s="98" t="n"/>
      <c r="S79" s="98" t="n"/>
    </row>
    <row r="80">
      <c r="A80" s="54" t="inlineStr">
        <is>
          <t>ACT-0076</t>
        </is>
      </c>
      <c r="B80" s="61" t="n"/>
      <c r="C80" s="61" t="n"/>
      <c r="D80" s="54">
        <f>IF(B80="","",IFERROR(VLOOKUP(B80,'04_SCOPE_CLASSIFICATION'!$A$5:$B$35,2,FALSE),"UNKNOWN OBJECT")&amp;" / "&amp;IFERROR(VLOOKUP(C80,'01_MANIFEST_LIBRARY'!$A$17:$B$35,2,FALSE),"UNKNOWN PACK"))</f>
        <v/>
      </c>
      <c r="E80" s="61" t="n"/>
      <c r="F80" s="61" t="n"/>
      <c r="G80" s="61" t="n"/>
      <c r="H80" s="61" t="n"/>
      <c r="I80" s="61" t="n"/>
      <c r="J80" s="193" t="n"/>
      <c r="K80" s="193" t="n"/>
      <c r="L80" s="61" t="n"/>
      <c r="M80" s="61" t="n"/>
      <c r="N80" s="61" t="n"/>
      <c r="O80" s="61" t="n"/>
      <c r="P80" s="98" t="n"/>
      <c r="Q80" s="98" t="n"/>
      <c r="R80" s="98" t="n"/>
      <c r="S80" s="98" t="n"/>
    </row>
    <row r="81">
      <c r="A81" s="54" t="inlineStr">
        <is>
          <t>ACT-0077</t>
        </is>
      </c>
      <c r="B81" s="61" t="n"/>
      <c r="C81" s="61" t="n"/>
      <c r="D81" s="54">
        <f>IF(B81="","",IFERROR(VLOOKUP(B81,'04_SCOPE_CLASSIFICATION'!$A$5:$B$35,2,FALSE),"UNKNOWN OBJECT")&amp;" / "&amp;IFERROR(VLOOKUP(C81,'01_MANIFEST_LIBRARY'!$A$17:$B$35,2,FALSE),"UNKNOWN PACK"))</f>
        <v/>
      </c>
      <c r="E81" s="61" t="n"/>
      <c r="F81" s="61" t="n"/>
      <c r="G81" s="61" t="n"/>
      <c r="H81" s="61" t="n"/>
      <c r="I81" s="61" t="n"/>
      <c r="J81" s="193" t="n"/>
      <c r="K81" s="193" t="n"/>
      <c r="L81" s="61" t="n"/>
      <c r="M81" s="61" t="n"/>
      <c r="N81" s="61" t="n"/>
      <c r="O81" s="61" t="n"/>
      <c r="P81" s="98" t="n"/>
      <c r="Q81" s="98" t="n"/>
      <c r="R81" s="98" t="n"/>
      <c r="S81" s="98" t="n"/>
    </row>
    <row r="82">
      <c r="A82" s="54" t="inlineStr">
        <is>
          <t>ACT-0078</t>
        </is>
      </c>
      <c r="B82" s="61" t="n"/>
      <c r="C82" s="61" t="n"/>
      <c r="D82" s="54">
        <f>IF(B82="","",IFERROR(VLOOKUP(B82,'04_SCOPE_CLASSIFICATION'!$A$5:$B$35,2,FALSE),"UNKNOWN OBJECT")&amp;" / "&amp;IFERROR(VLOOKUP(C82,'01_MANIFEST_LIBRARY'!$A$17:$B$35,2,FALSE),"UNKNOWN PACK"))</f>
        <v/>
      </c>
      <c r="E82" s="61" t="n"/>
      <c r="F82" s="61" t="n"/>
      <c r="G82" s="61" t="n"/>
      <c r="H82" s="61" t="n"/>
      <c r="I82" s="61" t="n"/>
      <c r="J82" s="193" t="n"/>
      <c r="K82" s="193" t="n"/>
      <c r="L82" s="61" t="n"/>
      <c r="M82" s="61" t="n"/>
      <c r="N82" s="61" t="n"/>
      <c r="O82" s="61" t="n"/>
      <c r="P82" s="98" t="n"/>
      <c r="Q82" s="98" t="n"/>
      <c r="R82" s="98" t="n"/>
      <c r="S82" s="98" t="n"/>
    </row>
    <row r="83">
      <c r="A83" s="54" t="inlineStr">
        <is>
          <t>ACT-0079</t>
        </is>
      </c>
      <c r="B83" s="61" t="n"/>
      <c r="C83" s="61" t="n"/>
      <c r="D83" s="54">
        <f>IF(B83="","",IFERROR(VLOOKUP(B83,'04_SCOPE_CLASSIFICATION'!$A$5:$B$35,2,FALSE),"UNKNOWN OBJECT")&amp;" / "&amp;IFERROR(VLOOKUP(C83,'01_MANIFEST_LIBRARY'!$A$17:$B$35,2,FALSE),"UNKNOWN PACK"))</f>
        <v/>
      </c>
      <c r="E83" s="61" t="n"/>
      <c r="F83" s="61" t="n"/>
      <c r="G83" s="61" t="n"/>
      <c r="H83" s="61" t="n"/>
      <c r="I83" s="61" t="n"/>
      <c r="J83" s="193" t="n"/>
      <c r="K83" s="193" t="n"/>
      <c r="L83" s="61" t="n"/>
      <c r="M83" s="61" t="n"/>
      <c r="N83" s="61" t="n"/>
      <c r="O83" s="61" t="n"/>
      <c r="P83" s="98" t="n"/>
      <c r="Q83" s="98" t="n"/>
      <c r="R83" s="98" t="n"/>
      <c r="S83" s="98" t="n"/>
    </row>
    <row r="84">
      <c r="A84" s="54" t="inlineStr">
        <is>
          <t>ACT-0080</t>
        </is>
      </c>
      <c r="B84" s="61" t="n"/>
      <c r="C84" s="61" t="n"/>
      <c r="D84" s="54">
        <f>IF(B84="","",IFERROR(VLOOKUP(B84,'04_SCOPE_CLASSIFICATION'!$A$5:$B$35,2,FALSE),"UNKNOWN OBJECT")&amp;" / "&amp;IFERROR(VLOOKUP(C84,'01_MANIFEST_LIBRARY'!$A$17:$B$35,2,FALSE),"UNKNOWN PACK"))</f>
        <v/>
      </c>
      <c r="E84" s="61" t="n"/>
      <c r="F84" s="61" t="n"/>
      <c r="G84" s="61" t="n"/>
      <c r="H84" s="61" t="n"/>
      <c r="I84" s="61" t="n"/>
      <c r="J84" s="193" t="n"/>
      <c r="K84" s="193" t="n"/>
      <c r="L84" s="61" t="n"/>
      <c r="M84" s="61" t="n"/>
      <c r="N84" s="61" t="n"/>
      <c r="O84" s="61" t="n"/>
      <c r="P84" s="98" t="n"/>
      <c r="Q84" s="98" t="n"/>
      <c r="R84" s="98" t="n"/>
      <c r="S84" s="98" t="n"/>
    </row>
    <row r="85">
      <c r="A85" s="54" t="inlineStr">
        <is>
          <t>ACT-0081</t>
        </is>
      </c>
      <c r="B85" s="61" t="n"/>
      <c r="C85" s="61" t="n"/>
      <c r="D85" s="54">
        <f>IF(B85="","",IFERROR(VLOOKUP(B85,'04_SCOPE_CLASSIFICATION'!$A$5:$B$35,2,FALSE),"UNKNOWN OBJECT")&amp;" / "&amp;IFERROR(VLOOKUP(C85,'01_MANIFEST_LIBRARY'!$A$17:$B$35,2,FALSE),"UNKNOWN PACK"))</f>
        <v/>
      </c>
      <c r="E85" s="61" t="n"/>
      <c r="F85" s="61" t="n"/>
      <c r="G85" s="61" t="n"/>
      <c r="H85" s="61" t="n"/>
      <c r="I85" s="61" t="n"/>
      <c r="J85" s="193" t="n"/>
      <c r="K85" s="193" t="n"/>
      <c r="L85" s="61" t="n"/>
      <c r="M85" s="61" t="n"/>
      <c r="N85" s="61" t="n"/>
      <c r="O85" s="61" t="n"/>
      <c r="P85" s="98" t="n"/>
      <c r="Q85" s="98" t="n"/>
      <c r="R85" s="98" t="n"/>
      <c r="S85" s="98" t="n"/>
    </row>
    <row r="86">
      <c r="A86" s="54" t="inlineStr">
        <is>
          <t>ACT-0082</t>
        </is>
      </c>
      <c r="B86" s="61" t="n"/>
      <c r="C86" s="61" t="n"/>
      <c r="D86" s="54">
        <f>IF(B86="","",IFERROR(VLOOKUP(B86,'04_SCOPE_CLASSIFICATION'!$A$5:$B$35,2,FALSE),"UNKNOWN OBJECT")&amp;" / "&amp;IFERROR(VLOOKUP(C86,'01_MANIFEST_LIBRARY'!$A$17:$B$35,2,FALSE),"UNKNOWN PACK"))</f>
        <v/>
      </c>
      <c r="E86" s="61" t="n"/>
      <c r="F86" s="61" t="n"/>
      <c r="G86" s="61" t="n"/>
      <c r="H86" s="61" t="n"/>
      <c r="I86" s="61" t="n"/>
      <c r="J86" s="193" t="n"/>
      <c r="K86" s="193" t="n"/>
      <c r="L86" s="61" t="n"/>
      <c r="M86" s="61" t="n"/>
      <c r="N86" s="61" t="n"/>
      <c r="O86" s="61" t="n"/>
      <c r="P86" s="98" t="n"/>
      <c r="Q86" s="98" t="n"/>
      <c r="R86" s="98" t="n"/>
      <c r="S86" s="98" t="n"/>
    </row>
    <row r="87">
      <c r="A87" s="54" t="inlineStr">
        <is>
          <t>ACT-0083</t>
        </is>
      </c>
      <c r="B87" s="61" t="n"/>
      <c r="C87" s="61" t="n"/>
      <c r="D87" s="54">
        <f>IF(B87="","",IFERROR(VLOOKUP(B87,'04_SCOPE_CLASSIFICATION'!$A$5:$B$35,2,FALSE),"UNKNOWN OBJECT")&amp;" / "&amp;IFERROR(VLOOKUP(C87,'01_MANIFEST_LIBRARY'!$A$17:$B$35,2,FALSE),"UNKNOWN PACK"))</f>
        <v/>
      </c>
      <c r="E87" s="61" t="n"/>
      <c r="F87" s="61" t="n"/>
      <c r="G87" s="61" t="n"/>
      <c r="H87" s="61" t="n"/>
      <c r="I87" s="61" t="n"/>
      <c r="J87" s="193" t="n"/>
      <c r="K87" s="193" t="n"/>
      <c r="L87" s="61" t="n"/>
      <c r="M87" s="61" t="n"/>
      <c r="N87" s="61" t="n"/>
      <c r="O87" s="61" t="n"/>
      <c r="P87" s="98" t="n"/>
      <c r="Q87" s="98" t="n"/>
      <c r="R87" s="98" t="n"/>
      <c r="S87" s="98" t="n"/>
    </row>
    <row r="88">
      <c r="A88" s="54" t="inlineStr">
        <is>
          <t>ACT-0084</t>
        </is>
      </c>
      <c r="B88" s="61" t="n"/>
      <c r="C88" s="61" t="n"/>
      <c r="D88" s="54">
        <f>IF(B88="","",IFERROR(VLOOKUP(B88,'04_SCOPE_CLASSIFICATION'!$A$5:$B$35,2,FALSE),"UNKNOWN OBJECT")&amp;" / "&amp;IFERROR(VLOOKUP(C88,'01_MANIFEST_LIBRARY'!$A$17:$B$35,2,FALSE),"UNKNOWN PACK"))</f>
        <v/>
      </c>
      <c r="E88" s="61" t="n"/>
      <c r="F88" s="61" t="n"/>
      <c r="G88" s="61" t="n"/>
      <c r="H88" s="61" t="n"/>
      <c r="I88" s="61" t="n"/>
      <c r="J88" s="193" t="n"/>
      <c r="K88" s="193" t="n"/>
      <c r="L88" s="61" t="n"/>
      <c r="M88" s="61" t="n"/>
      <c r="N88" s="61" t="n"/>
      <c r="O88" s="61" t="n"/>
      <c r="P88" s="98" t="n"/>
      <c r="Q88" s="98" t="n"/>
      <c r="R88" s="98" t="n"/>
      <c r="S88" s="98" t="n"/>
    </row>
    <row r="89">
      <c r="A89" s="54" t="inlineStr">
        <is>
          <t>ACT-0085</t>
        </is>
      </c>
      <c r="B89" s="61" t="n"/>
      <c r="C89" s="61" t="n"/>
      <c r="D89" s="54">
        <f>IF(B89="","",IFERROR(VLOOKUP(B89,'04_SCOPE_CLASSIFICATION'!$A$5:$B$35,2,FALSE),"UNKNOWN OBJECT")&amp;" / "&amp;IFERROR(VLOOKUP(C89,'01_MANIFEST_LIBRARY'!$A$17:$B$35,2,FALSE),"UNKNOWN PACK"))</f>
        <v/>
      </c>
      <c r="E89" s="61" t="n"/>
      <c r="F89" s="61" t="n"/>
      <c r="G89" s="61" t="n"/>
      <c r="H89" s="61" t="n"/>
      <c r="I89" s="61" t="n"/>
      <c r="J89" s="193" t="n"/>
      <c r="K89" s="193" t="n"/>
      <c r="L89" s="61" t="n"/>
      <c r="M89" s="61" t="n"/>
      <c r="N89" s="61" t="n"/>
      <c r="O89" s="61" t="n"/>
      <c r="P89" s="98" t="n"/>
      <c r="Q89" s="98" t="n"/>
      <c r="R89" s="98" t="n"/>
      <c r="S89" s="98" t="n"/>
    </row>
    <row r="90">
      <c r="A90" s="54" t="inlineStr">
        <is>
          <t>ACT-0086</t>
        </is>
      </c>
      <c r="B90" s="61" t="n"/>
      <c r="C90" s="61" t="n"/>
      <c r="D90" s="54">
        <f>IF(B90="","",IFERROR(VLOOKUP(B90,'04_SCOPE_CLASSIFICATION'!$A$5:$B$35,2,FALSE),"UNKNOWN OBJECT")&amp;" / "&amp;IFERROR(VLOOKUP(C90,'01_MANIFEST_LIBRARY'!$A$17:$B$35,2,FALSE),"UNKNOWN PACK"))</f>
        <v/>
      </c>
      <c r="E90" s="61" t="n"/>
      <c r="F90" s="61" t="n"/>
      <c r="G90" s="61" t="n"/>
      <c r="H90" s="61" t="n"/>
      <c r="I90" s="61" t="n"/>
      <c r="J90" s="193" t="n"/>
      <c r="K90" s="193" t="n"/>
      <c r="L90" s="61" t="n"/>
      <c r="M90" s="61" t="n"/>
      <c r="N90" s="61" t="n"/>
      <c r="O90" s="61" t="n"/>
      <c r="P90" s="98" t="n"/>
      <c r="Q90" s="98" t="n"/>
      <c r="R90" s="98" t="n"/>
      <c r="S90" s="98" t="n"/>
    </row>
    <row r="91">
      <c r="A91" s="54" t="inlineStr">
        <is>
          <t>ACT-0087</t>
        </is>
      </c>
      <c r="B91" s="61" t="n"/>
      <c r="C91" s="61" t="n"/>
      <c r="D91" s="54">
        <f>IF(B91="","",IFERROR(VLOOKUP(B91,'04_SCOPE_CLASSIFICATION'!$A$5:$B$35,2,FALSE),"UNKNOWN OBJECT")&amp;" / "&amp;IFERROR(VLOOKUP(C91,'01_MANIFEST_LIBRARY'!$A$17:$B$35,2,FALSE),"UNKNOWN PACK"))</f>
        <v/>
      </c>
      <c r="E91" s="61" t="n"/>
      <c r="F91" s="61" t="n"/>
      <c r="G91" s="61" t="n"/>
      <c r="H91" s="61" t="n"/>
      <c r="I91" s="61" t="n"/>
      <c r="J91" s="193" t="n"/>
      <c r="K91" s="193" t="n"/>
      <c r="L91" s="61" t="n"/>
      <c r="M91" s="61" t="n"/>
      <c r="N91" s="61" t="n"/>
      <c r="O91" s="61" t="n"/>
      <c r="P91" s="98" t="n"/>
      <c r="Q91" s="98" t="n"/>
      <c r="R91" s="98" t="n"/>
      <c r="S91" s="98" t="n"/>
    </row>
    <row r="92">
      <c r="A92" s="54" t="inlineStr">
        <is>
          <t>ACT-0088</t>
        </is>
      </c>
      <c r="B92" s="61" t="n"/>
      <c r="C92" s="61" t="n"/>
      <c r="D92" s="54">
        <f>IF(B92="","",IFERROR(VLOOKUP(B92,'04_SCOPE_CLASSIFICATION'!$A$5:$B$35,2,FALSE),"UNKNOWN OBJECT")&amp;" / "&amp;IFERROR(VLOOKUP(C92,'01_MANIFEST_LIBRARY'!$A$17:$B$35,2,FALSE),"UNKNOWN PACK"))</f>
        <v/>
      </c>
      <c r="E92" s="61" t="n"/>
      <c r="F92" s="61" t="n"/>
      <c r="G92" s="61" t="n"/>
      <c r="H92" s="61" t="n"/>
      <c r="I92" s="61" t="n"/>
      <c r="J92" s="193" t="n"/>
      <c r="K92" s="193" t="n"/>
      <c r="L92" s="61" t="n"/>
      <c r="M92" s="61" t="n"/>
      <c r="N92" s="61" t="n"/>
      <c r="O92" s="61" t="n"/>
      <c r="P92" s="98" t="n"/>
      <c r="Q92" s="98" t="n"/>
      <c r="R92" s="98" t="n"/>
      <c r="S92" s="98" t="n"/>
    </row>
    <row r="93">
      <c r="A93" s="54" t="inlineStr">
        <is>
          <t>ACT-0089</t>
        </is>
      </c>
      <c r="B93" s="61" t="n"/>
      <c r="C93" s="61" t="n"/>
      <c r="D93" s="54">
        <f>IF(B93="","",IFERROR(VLOOKUP(B93,'04_SCOPE_CLASSIFICATION'!$A$5:$B$35,2,FALSE),"UNKNOWN OBJECT")&amp;" / "&amp;IFERROR(VLOOKUP(C93,'01_MANIFEST_LIBRARY'!$A$17:$B$35,2,FALSE),"UNKNOWN PACK"))</f>
        <v/>
      </c>
      <c r="E93" s="61" t="n"/>
      <c r="F93" s="61" t="n"/>
      <c r="G93" s="61" t="n"/>
      <c r="H93" s="61" t="n"/>
      <c r="I93" s="61" t="n"/>
      <c r="J93" s="193" t="n"/>
      <c r="K93" s="193" t="n"/>
      <c r="L93" s="61" t="n"/>
      <c r="M93" s="61" t="n"/>
      <c r="N93" s="61" t="n"/>
      <c r="O93" s="61" t="n"/>
      <c r="P93" s="98" t="n"/>
      <c r="Q93" s="98" t="n"/>
      <c r="R93" s="98" t="n"/>
      <c r="S93" s="98" t="n"/>
    </row>
    <row r="94">
      <c r="A94" s="54" t="inlineStr">
        <is>
          <t>ACT-0090</t>
        </is>
      </c>
      <c r="B94" s="61" t="n"/>
      <c r="C94" s="61" t="n"/>
      <c r="D94" s="54">
        <f>IF(B94="","",IFERROR(VLOOKUP(B94,'04_SCOPE_CLASSIFICATION'!$A$5:$B$35,2,FALSE),"UNKNOWN OBJECT")&amp;" / "&amp;IFERROR(VLOOKUP(C94,'01_MANIFEST_LIBRARY'!$A$17:$B$35,2,FALSE),"UNKNOWN PACK"))</f>
        <v/>
      </c>
      <c r="E94" s="61" t="n"/>
      <c r="F94" s="61" t="n"/>
      <c r="G94" s="61" t="n"/>
      <c r="H94" s="61" t="n"/>
      <c r="I94" s="61" t="n"/>
      <c r="J94" s="193" t="n"/>
      <c r="K94" s="193" t="n"/>
      <c r="L94" s="61" t="n"/>
      <c r="M94" s="61" t="n"/>
      <c r="N94" s="61" t="n"/>
      <c r="O94" s="61" t="n"/>
      <c r="P94" s="98" t="n"/>
      <c r="Q94" s="98" t="n"/>
      <c r="R94" s="98" t="n"/>
      <c r="S94" s="98" t="n"/>
    </row>
    <row r="95">
      <c r="A95" s="54" t="inlineStr">
        <is>
          <t>ACT-0091</t>
        </is>
      </c>
      <c r="B95" s="61" t="n"/>
      <c r="C95" s="61" t="n"/>
      <c r="D95" s="54">
        <f>IF(B95="","",IFERROR(VLOOKUP(B95,'04_SCOPE_CLASSIFICATION'!$A$5:$B$35,2,FALSE),"UNKNOWN OBJECT")&amp;" / "&amp;IFERROR(VLOOKUP(C95,'01_MANIFEST_LIBRARY'!$A$17:$B$35,2,FALSE),"UNKNOWN PACK"))</f>
        <v/>
      </c>
      <c r="E95" s="61" t="n"/>
      <c r="F95" s="61" t="n"/>
      <c r="G95" s="61" t="n"/>
      <c r="H95" s="61" t="n"/>
      <c r="I95" s="61" t="n"/>
      <c r="J95" s="193" t="n"/>
      <c r="K95" s="193" t="n"/>
      <c r="L95" s="61" t="n"/>
      <c r="M95" s="61" t="n"/>
      <c r="N95" s="61" t="n"/>
      <c r="O95" s="61" t="n"/>
      <c r="P95" s="98" t="n"/>
      <c r="Q95" s="98" t="n"/>
      <c r="R95" s="98" t="n"/>
      <c r="S95" s="98" t="n"/>
    </row>
    <row r="96">
      <c r="A96" s="54" t="inlineStr">
        <is>
          <t>ACT-0092</t>
        </is>
      </c>
      <c r="B96" s="61" t="n"/>
      <c r="C96" s="61" t="n"/>
      <c r="D96" s="54">
        <f>IF(B96="","",IFERROR(VLOOKUP(B96,'04_SCOPE_CLASSIFICATION'!$A$5:$B$35,2,FALSE),"UNKNOWN OBJECT")&amp;" / "&amp;IFERROR(VLOOKUP(C96,'01_MANIFEST_LIBRARY'!$A$17:$B$35,2,FALSE),"UNKNOWN PACK"))</f>
        <v/>
      </c>
      <c r="E96" s="61" t="n"/>
      <c r="F96" s="61" t="n"/>
      <c r="G96" s="61" t="n"/>
      <c r="H96" s="61" t="n"/>
      <c r="I96" s="61" t="n"/>
      <c r="J96" s="193" t="n"/>
      <c r="K96" s="193" t="n"/>
      <c r="L96" s="61" t="n"/>
      <c r="M96" s="61" t="n"/>
      <c r="N96" s="61" t="n"/>
      <c r="O96" s="61" t="n"/>
      <c r="P96" s="98" t="n"/>
      <c r="Q96" s="98" t="n"/>
      <c r="R96" s="98" t="n"/>
      <c r="S96" s="98" t="n"/>
    </row>
    <row r="97">
      <c r="A97" s="54" t="inlineStr">
        <is>
          <t>ACT-0093</t>
        </is>
      </c>
      <c r="B97" s="61" t="n"/>
      <c r="C97" s="61" t="n"/>
      <c r="D97" s="54">
        <f>IF(B97="","",IFERROR(VLOOKUP(B97,'04_SCOPE_CLASSIFICATION'!$A$5:$B$35,2,FALSE),"UNKNOWN OBJECT")&amp;" / "&amp;IFERROR(VLOOKUP(C97,'01_MANIFEST_LIBRARY'!$A$17:$B$35,2,FALSE),"UNKNOWN PACK"))</f>
        <v/>
      </c>
      <c r="E97" s="61" t="n"/>
      <c r="F97" s="61" t="n"/>
      <c r="G97" s="61" t="n"/>
      <c r="H97" s="61" t="n"/>
      <c r="I97" s="61" t="n"/>
      <c r="J97" s="193" t="n"/>
      <c r="K97" s="193" t="n"/>
      <c r="L97" s="61" t="n"/>
      <c r="M97" s="61" t="n"/>
      <c r="N97" s="61" t="n"/>
      <c r="O97" s="61" t="n"/>
      <c r="P97" s="98" t="n"/>
      <c r="Q97" s="98" t="n"/>
      <c r="R97" s="98" t="n"/>
      <c r="S97" s="98" t="n"/>
    </row>
    <row r="98">
      <c r="A98" s="54" t="inlineStr">
        <is>
          <t>ACT-0094</t>
        </is>
      </c>
      <c r="B98" s="61" t="n"/>
      <c r="C98" s="61" t="n"/>
      <c r="D98" s="54">
        <f>IF(B98="","",IFERROR(VLOOKUP(B98,'04_SCOPE_CLASSIFICATION'!$A$5:$B$35,2,FALSE),"UNKNOWN OBJECT")&amp;" / "&amp;IFERROR(VLOOKUP(C98,'01_MANIFEST_LIBRARY'!$A$17:$B$35,2,FALSE),"UNKNOWN PACK"))</f>
        <v/>
      </c>
      <c r="E98" s="61" t="n"/>
      <c r="F98" s="61" t="n"/>
      <c r="G98" s="61" t="n"/>
      <c r="H98" s="61" t="n"/>
      <c r="I98" s="61" t="n"/>
      <c r="J98" s="193" t="n"/>
      <c r="K98" s="193" t="n"/>
      <c r="L98" s="61" t="n"/>
      <c r="M98" s="61" t="n"/>
      <c r="N98" s="61" t="n"/>
      <c r="O98" s="61" t="n"/>
      <c r="P98" s="98" t="n"/>
      <c r="Q98" s="98" t="n"/>
      <c r="R98" s="98" t="n"/>
      <c r="S98" s="98" t="n"/>
    </row>
    <row r="99">
      <c r="A99" s="54" t="inlineStr">
        <is>
          <t>ACT-0095</t>
        </is>
      </c>
      <c r="B99" s="61" t="n"/>
      <c r="C99" s="61" t="n"/>
      <c r="D99" s="54">
        <f>IF(B99="","",IFERROR(VLOOKUP(B99,'04_SCOPE_CLASSIFICATION'!$A$5:$B$35,2,FALSE),"UNKNOWN OBJECT")&amp;" / "&amp;IFERROR(VLOOKUP(C99,'01_MANIFEST_LIBRARY'!$A$17:$B$35,2,FALSE),"UNKNOWN PACK"))</f>
        <v/>
      </c>
      <c r="E99" s="61" t="n"/>
      <c r="F99" s="61" t="n"/>
      <c r="G99" s="61" t="n"/>
      <c r="H99" s="61" t="n"/>
      <c r="I99" s="61" t="n"/>
      <c r="J99" s="193" t="n"/>
      <c r="K99" s="193" t="n"/>
      <c r="L99" s="61" t="n"/>
      <c r="M99" s="61" t="n"/>
      <c r="N99" s="61" t="n"/>
      <c r="O99" s="61" t="n"/>
      <c r="P99" s="98" t="n"/>
      <c r="Q99" s="98" t="n"/>
      <c r="R99" s="98" t="n"/>
      <c r="S99" s="98" t="n"/>
    </row>
    <row r="100">
      <c r="A100" s="54" t="inlineStr">
        <is>
          <t>ACT-0096</t>
        </is>
      </c>
      <c r="B100" s="61" t="n"/>
      <c r="C100" s="61" t="n"/>
      <c r="D100" s="54">
        <f>IF(B100="","",IFERROR(VLOOKUP(B100,'04_SCOPE_CLASSIFICATION'!$A$5:$B$35,2,FALSE),"UNKNOWN OBJECT")&amp;" / "&amp;IFERROR(VLOOKUP(C100,'01_MANIFEST_LIBRARY'!$A$17:$B$35,2,FALSE),"UNKNOWN PACK"))</f>
        <v/>
      </c>
      <c r="E100" s="61" t="n"/>
      <c r="F100" s="61" t="n"/>
      <c r="G100" s="61" t="n"/>
      <c r="H100" s="61" t="n"/>
      <c r="I100" s="61" t="n"/>
      <c r="J100" s="193" t="n"/>
      <c r="K100" s="193" t="n"/>
      <c r="L100" s="61" t="n"/>
      <c r="M100" s="61" t="n"/>
      <c r="N100" s="61" t="n"/>
      <c r="O100" s="61" t="n"/>
      <c r="P100" s="98" t="n"/>
      <c r="Q100" s="98" t="n"/>
      <c r="R100" s="98" t="n"/>
      <c r="S100" s="98" t="n"/>
    </row>
    <row r="101">
      <c r="A101" s="54" t="inlineStr">
        <is>
          <t>ACT-0097</t>
        </is>
      </c>
      <c r="B101" s="61" t="n"/>
      <c r="C101" s="61" t="n"/>
      <c r="D101" s="54">
        <f>IF(B101="","",IFERROR(VLOOKUP(B101,'04_SCOPE_CLASSIFICATION'!$A$5:$B$35,2,FALSE),"UNKNOWN OBJECT")&amp;" / "&amp;IFERROR(VLOOKUP(C101,'01_MANIFEST_LIBRARY'!$A$17:$B$35,2,FALSE),"UNKNOWN PACK"))</f>
        <v/>
      </c>
      <c r="E101" s="61" t="n"/>
      <c r="F101" s="61" t="n"/>
      <c r="G101" s="61" t="n"/>
      <c r="H101" s="61" t="n"/>
      <c r="I101" s="61" t="n"/>
      <c r="J101" s="193" t="n"/>
      <c r="K101" s="193" t="n"/>
      <c r="L101" s="61" t="n"/>
      <c r="M101" s="61" t="n"/>
      <c r="N101" s="61" t="n"/>
      <c r="O101" s="61" t="n"/>
      <c r="P101" s="98" t="n"/>
      <c r="Q101" s="98" t="n"/>
      <c r="R101" s="98" t="n"/>
      <c r="S101" s="98" t="n"/>
    </row>
    <row r="102">
      <c r="A102" s="54" t="inlineStr">
        <is>
          <t>ACT-0098</t>
        </is>
      </c>
      <c r="B102" s="61" t="n"/>
      <c r="C102" s="61" t="n"/>
      <c r="D102" s="54">
        <f>IF(B102="","",IFERROR(VLOOKUP(B102,'04_SCOPE_CLASSIFICATION'!$A$5:$B$35,2,FALSE),"UNKNOWN OBJECT")&amp;" / "&amp;IFERROR(VLOOKUP(C102,'01_MANIFEST_LIBRARY'!$A$17:$B$35,2,FALSE),"UNKNOWN PACK"))</f>
        <v/>
      </c>
      <c r="E102" s="61" t="n"/>
      <c r="F102" s="61" t="n"/>
      <c r="G102" s="61" t="n"/>
      <c r="H102" s="61" t="n"/>
      <c r="I102" s="61" t="n"/>
      <c r="J102" s="193" t="n"/>
      <c r="K102" s="193" t="n"/>
      <c r="L102" s="61" t="n"/>
      <c r="M102" s="61" t="n"/>
      <c r="N102" s="61" t="n"/>
      <c r="O102" s="61" t="n"/>
      <c r="P102" s="98" t="n"/>
      <c r="Q102" s="98" t="n"/>
      <c r="R102" s="98" t="n"/>
      <c r="S102" s="98" t="n"/>
    </row>
    <row r="103">
      <c r="A103" s="54" t="inlineStr">
        <is>
          <t>ACT-0099</t>
        </is>
      </c>
      <c r="B103" s="61" t="n"/>
      <c r="C103" s="61" t="n"/>
      <c r="D103" s="54">
        <f>IF(B103="","",IFERROR(VLOOKUP(B103,'04_SCOPE_CLASSIFICATION'!$A$5:$B$35,2,FALSE),"UNKNOWN OBJECT")&amp;" / "&amp;IFERROR(VLOOKUP(C103,'01_MANIFEST_LIBRARY'!$A$17:$B$35,2,FALSE),"UNKNOWN PACK"))</f>
        <v/>
      </c>
      <c r="E103" s="61" t="n"/>
      <c r="F103" s="61" t="n"/>
      <c r="G103" s="61" t="n"/>
      <c r="H103" s="61" t="n"/>
      <c r="I103" s="61" t="n"/>
      <c r="J103" s="193" t="n"/>
      <c r="K103" s="193" t="n"/>
      <c r="L103" s="61" t="n"/>
      <c r="M103" s="61" t="n"/>
      <c r="N103" s="61" t="n"/>
      <c r="O103" s="61" t="n"/>
      <c r="P103" s="98" t="n"/>
      <c r="Q103" s="98" t="n"/>
      <c r="R103" s="98" t="n"/>
      <c r="S103" s="98" t="n"/>
    </row>
    <row r="104">
      <c r="A104" s="54" t="inlineStr">
        <is>
          <t>ACT-0100</t>
        </is>
      </c>
      <c r="B104" s="61" t="n"/>
      <c r="C104" s="61" t="n"/>
      <c r="D104" s="54">
        <f>IF(B104="","",IFERROR(VLOOKUP(B104,'04_SCOPE_CLASSIFICATION'!$A$5:$B$35,2,FALSE),"UNKNOWN OBJECT")&amp;" / "&amp;IFERROR(VLOOKUP(C104,'01_MANIFEST_LIBRARY'!$A$17:$B$35,2,FALSE),"UNKNOWN PACK"))</f>
        <v/>
      </c>
      <c r="E104" s="61" t="n"/>
      <c r="F104" s="61" t="n"/>
      <c r="G104" s="61" t="n"/>
      <c r="H104" s="61" t="n"/>
      <c r="I104" s="61" t="n"/>
      <c r="J104" s="193" t="n"/>
      <c r="K104" s="193" t="n"/>
      <c r="L104" s="61" t="n"/>
      <c r="M104" s="61" t="n"/>
      <c r="N104" s="61" t="n"/>
      <c r="O104" s="61" t="n"/>
      <c r="P104" s="98" t="n"/>
      <c r="Q104" s="98" t="n"/>
      <c r="R104" s="98" t="n"/>
      <c r="S104" s="98" t="n"/>
    </row>
    <row r="105">
      <c r="A105" s="54" t="inlineStr">
        <is>
          <t>ACT-0101</t>
        </is>
      </c>
      <c r="B105" s="61" t="n"/>
      <c r="C105" s="61" t="n"/>
      <c r="D105" s="54">
        <f>IF(B105="","",IFERROR(VLOOKUP(B105,'04_SCOPE_CLASSIFICATION'!$A$5:$B$35,2,FALSE),"UNKNOWN OBJECT")&amp;" / "&amp;IFERROR(VLOOKUP(C105,'01_MANIFEST_LIBRARY'!$A$17:$B$35,2,FALSE),"UNKNOWN PACK"))</f>
        <v/>
      </c>
      <c r="E105" s="61" t="n"/>
      <c r="F105" s="61" t="n"/>
      <c r="G105" s="61" t="n"/>
      <c r="H105" s="61" t="n"/>
      <c r="I105" s="61" t="n"/>
      <c r="J105" s="193" t="n"/>
      <c r="K105" s="193" t="n"/>
      <c r="L105" s="61" t="n"/>
      <c r="M105" s="61" t="n"/>
      <c r="N105" s="61" t="n"/>
      <c r="O105" s="61" t="n"/>
      <c r="P105" s="98" t="n"/>
      <c r="Q105" s="98" t="n"/>
      <c r="R105" s="98" t="n"/>
      <c r="S105" s="98" t="n"/>
    </row>
    <row r="106">
      <c r="A106" s="54" t="inlineStr">
        <is>
          <t>ACT-0102</t>
        </is>
      </c>
      <c r="B106" s="61" t="n"/>
      <c r="C106" s="61" t="n"/>
      <c r="D106" s="54">
        <f>IF(B106="","",IFERROR(VLOOKUP(B106,'04_SCOPE_CLASSIFICATION'!$A$5:$B$35,2,FALSE),"UNKNOWN OBJECT")&amp;" / "&amp;IFERROR(VLOOKUP(C106,'01_MANIFEST_LIBRARY'!$A$17:$B$35,2,FALSE),"UNKNOWN PACK"))</f>
        <v/>
      </c>
      <c r="E106" s="61" t="n"/>
      <c r="F106" s="61" t="n"/>
      <c r="G106" s="61" t="n"/>
      <c r="H106" s="61" t="n"/>
      <c r="I106" s="61" t="n"/>
      <c r="J106" s="193" t="n"/>
      <c r="K106" s="193" t="n"/>
      <c r="L106" s="61" t="n"/>
      <c r="M106" s="61" t="n"/>
      <c r="N106" s="61" t="n"/>
      <c r="O106" s="61" t="n"/>
      <c r="P106" s="98" t="n"/>
      <c r="Q106" s="98" t="n"/>
      <c r="R106" s="98" t="n"/>
      <c r="S106" s="98" t="n"/>
    </row>
    <row r="107">
      <c r="A107" s="54" t="inlineStr">
        <is>
          <t>ACT-0103</t>
        </is>
      </c>
      <c r="B107" s="61" t="n"/>
      <c r="C107" s="61" t="n"/>
      <c r="D107" s="54">
        <f>IF(B107="","",IFERROR(VLOOKUP(B107,'04_SCOPE_CLASSIFICATION'!$A$5:$B$35,2,FALSE),"UNKNOWN OBJECT")&amp;" / "&amp;IFERROR(VLOOKUP(C107,'01_MANIFEST_LIBRARY'!$A$17:$B$35,2,FALSE),"UNKNOWN PACK"))</f>
        <v/>
      </c>
      <c r="E107" s="61" t="n"/>
      <c r="F107" s="61" t="n"/>
      <c r="G107" s="61" t="n"/>
      <c r="H107" s="61" t="n"/>
      <c r="I107" s="61" t="n"/>
      <c r="J107" s="193" t="n"/>
      <c r="K107" s="193" t="n"/>
      <c r="L107" s="61" t="n"/>
      <c r="M107" s="61" t="n"/>
      <c r="N107" s="61" t="n"/>
      <c r="O107" s="61" t="n"/>
      <c r="P107" s="98" t="n"/>
      <c r="Q107" s="98" t="n"/>
      <c r="R107" s="98" t="n"/>
      <c r="S107" s="98" t="n"/>
    </row>
    <row r="108">
      <c r="A108" s="54" t="inlineStr">
        <is>
          <t>ACT-0104</t>
        </is>
      </c>
      <c r="B108" s="61" t="n"/>
      <c r="C108" s="61" t="n"/>
      <c r="D108" s="54">
        <f>IF(B108="","",IFERROR(VLOOKUP(B108,'04_SCOPE_CLASSIFICATION'!$A$5:$B$35,2,FALSE),"UNKNOWN OBJECT")&amp;" / "&amp;IFERROR(VLOOKUP(C108,'01_MANIFEST_LIBRARY'!$A$17:$B$35,2,FALSE),"UNKNOWN PACK"))</f>
        <v/>
      </c>
      <c r="E108" s="61" t="n"/>
      <c r="F108" s="61" t="n"/>
      <c r="G108" s="61" t="n"/>
      <c r="H108" s="61" t="n"/>
      <c r="I108" s="61" t="n"/>
      <c r="J108" s="193" t="n"/>
      <c r="K108" s="193" t="n"/>
      <c r="L108" s="61" t="n"/>
      <c r="M108" s="61" t="n"/>
      <c r="N108" s="61" t="n"/>
      <c r="O108" s="61" t="n"/>
      <c r="P108" s="98" t="n"/>
      <c r="Q108" s="98" t="n"/>
      <c r="R108" s="98" t="n"/>
      <c r="S108" s="98" t="n"/>
    </row>
    <row r="109">
      <c r="A109" s="54" t="inlineStr">
        <is>
          <t>ACT-0105</t>
        </is>
      </c>
      <c r="B109" s="61" t="n"/>
      <c r="C109" s="61" t="n"/>
      <c r="D109" s="54">
        <f>IF(B109="","",IFERROR(VLOOKUP(B109,'04_SCOPE_CLASSIFICATION'!$A$5:$B$35,2,FALSE),"UNKNOWN OBJECT")&amp;" / "&amp;IFERROR(VLOOKUP(C109,'01_MANIFEST_LIBRARY'!$A$17:$B$35,2,FALSE),"UNKNOWN PACK"))</f>
        <v/>
      </c>
      <c r="E109" s="61" t="n"/>
      <c r="F109" s="61" t="n"/>
      <c r="G109" s="61" t="n"/>
      <c r="H109" s="61" t="n"/>
      <c r="I109" s="61" t="n"/>
      <c r="J109" s="193" t="n"/>
      <c r="K109" s="193" t="n"/>
      <c r="L109" s="61" t="n"/>
      <c r="M109" s="61" t="n"/>
      <c r="N109" s="61" t="n"/>
      <c r="O109" s="61" t="n"/>
      <c r="P109" s="98" t="n"/>
      <c r="Q109" s="98" t="n"/>
      <c r="R109" s="98" t="n"/>
      <c r="S109" s="98" t="n"/>
    </row>
    <row r="110">
      <c r="A110" s="54" t="inlineStr">
        <is>
          <t>ACT-0106</t>
        </is>
      </c>
      <c r="B110" s="61" t="n"/>
      <c r="C110" s="61" t="n"/>
      <c r="D110" s="54">
        <f>IF(B110="","",IFERROR(VLOOKUP(B110,'04_SCOPE_CLASSIFICATION'!$A$5:$B$35,2,FALSE),"UNKNOWN OBJECT")&amp;" / "&amp;IFERROR(VLOOKUP(C110,'01_MANIFEST_LIBRARY'!$A$17:$B$35,2,FALSE),"UNKNOWN PACK"))</f>
        <v/>
      </c>
      <c r="E110" s="61" t="n"/>
      <c r="F110" s="61" t="n"/>
      <c r="G110" s="61" t="n"/>
      <c r="H110" s="61" t="n"/>
      <c r="I110" s="61" t="n"/>
      <c r="J110" s="193" t="n"/>
      <c r="K110" s="193" t="n"/>
      <c r="L110" s="61" t="n"/>
      <c r="M110" s="61" t="n"/>
      <c r="N110" s="61" t="n"/>
      <c r="O110" s="61" t="n"/>
      <c r="P110" s="98" t="n"/>
      <c r="Q110" s="98" t="n"/>
      <c r="R110" s="98" t="n"/>
      <c r="S110" s="98" t="n"/>
    </row>
    <row r="111">
      <c r="A111" s="54" t="inlineStr">
        <is>
          <t>ACT-0107</t>
        </is>
      </c>
      <c r="B111" s="61" t="n"/>
      <c r="C111" s="61" t="n"/>
      <c r="D111" s="54">
        <f>IF(B111="","",IFERROR(VLOOKUP(B111,'04_SCOPE_CLASSIFICATION'!$A$5:$B$35,2,FALSE),"UNKNOWN OBJECT")&amp;" / "&amp;IFERROR(VLOOKUP(C111,'01_MANIFEST_LIBRARY'!$A$17:$B$35,2,FALSE),"UNKNOWN PACK"))</f>
        <v/>
      </c>
      <c r="E111" s="61" t="n"/>
      <c r="F111" s="61" t="n"/>
      <c r="G111" s="61" t="n"/>
      <c r="H111" s="61" t="n"/>
      <c r="I111" s="61" t="n"/>
      <c r="J111" s="193" t="n"/>
      <c r="K111" s="193" t="n"/>
      <c r="L111" s="61" t="n"/>
      <c r="M111" s="61" t="n"/>
      <c r="N111" s="61" t="n"/>
      <c r="O111" s="61" t="n"/>
      <c r="P111" s="98" t="n"/>
      <c r="Q111" s="98" t="n"/>
      <c r="R111" s="98" t="n"/>
      <c r="S111" s="98" t="n"/>
    </row>
    <row r="112">
      <c r="A112" s="54" t="inlineStr">
        <is>
          <t>ACT-0108</t>
        </is>
      </c>
      <c r="B112" s="61" t="n"/>
      <c r="C112" s="61" t="n"/>
      <c r="D112" s="54">
        <f>IF(B112="","",IFERROR(VLOOKUP(B112,'04_SCOPE_CLASSIFICATION'!$A$5:$B$35,2,FALSE),"UNKNOWN OBJECT")&amp;" / "&amp;IFERROR(VLOOKUP(C112,'01_MANIFEST_LIBRARY'!$A$17:$B$35,2,FALSE),"UNKNOWN PACK"))</f>
        <v/>
      </c>
      <c r="E112" s="61" t="n"/>
      <c r="F112" s="61" t="n"/>
      <c r="G112" s="61" t="n"/>
      <c r="H112" s="61" t="n"/>
      <c r="I112" s="61" t="n"/>
      <c r="J112" s="193" t="n"/>
      <c r="K112" s="193" t="n"/>
      <c r="L112" s="61" t="n"/>
      <c r="M112" s="61" t="n"/>
      <c r="N112" s="61" t="n"/>
      <c r="O112" s="61" t="n"/>
      <c r="P112" s="98" t="n"/>
      <c r="Q112" s="98" t="n"/>
      <c r="R112" s="98" t="n"/>
      <c r="S112" s="98" t="n"/>
    </row>
    <row r="113">
      <c r="A113" s="54" t="inlineStr">
        <is>
          <t>ACT-0109</t>
        </is>
      </c>
      <c r="B113" s="61" t="n"/>
      <c r="C113" s="61" t="n"/>
      <c r="D113" s="54">
        <f>IF(B113="","",IFERROR(VLOOKUP(B113,'04_SCOPE_CLASSIFICATION'!$A$5:$B$35,2,FALSE),"UNKNOWN OBJECT")&amp;" / "&amp;IFERROR(VLOOKUP(C113,'01_MANIFEST_LIBRARY'!$A$17:$B$35,2,FALSE),"UNKNOWN PACK"))</f>
        <v/>
      </c>
      <c r="E113" s="61" t="n"/>
      <c r="F113" s="61" t="n"/>
      <c r="G113" s="61" t="n"/>
      <c r="H113" s="61" t="n"/>
      <c r="I113" s="61" t="n"/>
      <c r="J113" s="193" t="n"/>
      <c r="K113" s="193" t="n"/>
      <c r="L113" s="61" t="n"/>
      <c r="M113" s="61" t="n"/>
      <c r="N113" s="61" t="n"/>
      <c r="O113" s="61" t="n"/>
      <c r="P113" s="98" t="n"/>
      <c r="Q113" s="98" t="n"/>
      <c r="R113" s="98" t="n"/>
      <c r="S113" s="98" t="n"/>
    </row>
    <row r="114">
      <c r="A114" s="54" t="inlineStr">
        <is>
          <t>ACT-0110</t>
        </is>
      </c>
      <c r="B114" s="61" t="n"/>
      <c r="C114" s="61" t="n"/>
      <c r="D114" s="54">
        <f>IF(B114="","",IFERROR(VLOOKUP(B114,'04_SCOPE_CLASSIFICATION'!$A$5:$B$35,2,FALSE),"UNKNOWN OBJECT")&amp;" / "&amp;IFERROR(VLOOKUP(C114,'01_MANIFEST_LIBRARY'!$A$17:$B$35,2,FALSE),"UNKNOWN PACK"))</f>
        <v/>
      </c>
      <c r="E114" s="61" t="n"/>
      <c r="F114" s="61" t="n"/>
      <c r="G114" s="61" t="n"/>
      <c r="H114" s="61" t="n"/>
      <c r="I114" s="61" t="n"/>
      <c r="J114" s="193" t="n"/>
      <c r="K114" s="193" t="n"/>
      <c r="L114" s="61" t="n"/>
      <c r="M114" s="61" t="n"/>
      <c r="N114" s="61" t="n"/>
      <c r="O114" s="61" t="n"/>
      <c r="P114" s="98" t="n"/>
      <c r="Q114" s="98" t="n"/>
      <c r="R114" s="98" t="n"/>
      <c r="S114" s="98" t="n"/>
    </row>
    <row r="115">
      <c r="A115" s="54" t="inlineStr">
        <is>
          <t>ACT-0111</t>
        </is>
      </c>
      <c r="B115" s="61" t="n"/>
      <c r="C115" s="61" t="n"/>
      <c r="D115" s="54">
        <f>IF(B115="","",IFERROR(VLOOKUP(B115,'04_SCOPE_CLASSIFICATION'!$A$5:$B$35,2,FALSE),"UNKNOWN OBJECT")&amp;" / "&amp;IFERROR(VLOOKUP(C115,'01_MANIFEST_LIBRARY'!$A$17:$B$35,2,FALSE),"UNKNOWN PACK"))</f>
        <v/>
      </c>
      <c r="E115" s="61" t="n"/>
      <c r="F115" s="61" t="n"/>
      <c r="G115" s="61" t="n"/>
      <c r="H115" s="61" t="n"/>
      <c r="I115" s="61" t="n"/>
      <c r="J115" s="193" t="n"/>
      <c r="K115" s="193" t="n"/>
      <c r="L115" s="61" t="n"/>
      <c r="M115" s="61" t="n"/>
      <c r="N115" s="61" t="n"/>
      <c r="O115" s="61" t="n"/>
      <c r="P115" s="98" t="n"/>
      <c r="Q115" s="98" t="n"/>
      <c r="R115" s="98" t="n"/>
      <c r="S115" s="98" t="n"/>
    </row>
    <row r="116">
      <c r="A116" s="54" t="inlineStr">
        <is>
          <t>ACT-0112</t>
        </is>
      </c>
      <c r="B116" s="61" t="n"/>
      <c r="C116" s="61" t="n"/>
      <c r="D116" s="54">
        <f>IF(B116="","",IFERROR(VLOOKUP(B116,'04_SCOPE_CLASSIFICATION'!$A$5:$B$35,2,FALSE),"UNKNOWN OBJECT")&amp;" / "&amp;IFERROR(VLOOKUP(C116,'01_MANIFEST_LIBRARY'!$A$17:$B$35,2,FALSE),"UNKNOWN PACK"))</f>
        <v/>
      </c>
      <c r="E116" s="61" t="n"/>
      <c r="F116" s="61" t="n"/>
      <c r="G116" s="61" t="n"/>
      <c r="H116" s="61" t="n"/>
      <c r="I116" s="61" t="n"/>
      <c r="J116" s="193" t="n"/>
      <c r="K116" s="193" t="n"/>
      <c r="L116" s="61" t="n"/>
      <c r="M116" s="61" t="n"/>
      <c r="N116" s="61" t="n"/>
      <c r="O116" s="61" t="n"/>
      <c r="P116" s="98" t="n"/>
      <c r="Q116" s="98" t="n"/>
      <c r="R116" s="98" t="n"/>
      <c r="S116" s="98" t="n"/>
    </row>
    <row r="117">
      <c r="A117" s="54" t="inlineStr">
        <is>
          <t>ACT-0113</t>
        </is>
      </c>
      <c r="B117" s="61" t="n"/>
      <c r="C117" s="61" t="n"/>
      <c r="D117" s="54">
        <f>IF(B117="","",IFERROR(VLOOKUP(B117,'04_SCOPE_CLASSIFICATION'!$A$5:$B$35,2,FALSE),"UNKNOWN OBJECT")&amp;" / "&amp;IFERROR(VLOOKUP(C117,'01_MANIFEST_LIBRARY'!$A$17:$B$35,2,FALSE),"UNKNOWN PACK"))</f>
        <v/>
      </c>
      <c r="E117" s="61" t="n"/>
      <c r="F117" s="61" t="n"/>
      <c r="G117" s="61" t="n"/>
      <c r="H117" s="61" t="n"/>
      <c r="I117" s="61" t="n"/>
      <c r="J117" s="193" t="n"/>
      <c r="K117" s="193" t="n"/>
      <c r="L117" s="61" t="n"/>
      <c r="M117" s="61" t="n"/>
      <c r="N117" s="61" t="n"/>
      <c r="O117" s="61" t="n"/>
      <c r="P117" s="98" t="n"/>
      <c r="Q117" s="98" t="n"/>
      <c r="R117" s="98" t="n"/>
      <c r="S117" s="98" t="n"/>
    </row>
    <row r="118">
      <c r="A118" s="54" t="inlineStr">
        <is>
          <t>ACT-0114</t>
        </is>
      </c>
      <c r="B118" s="61" t="n"/>
      <c r="C118" s="61" t="n"/>
      <c r="D118" s="54">
        <f>IF(B118="","",IFERROR(VLOOKUP(B118,'04_SCOPE_CLASSIFICATION'!$A$5:$B$35,2,FALSE),"UNKNOWN OBJECT")&amp;" / "&amp;IFERROR(VLOOKUP(C118,'01_MANIFEST_LIBRARY'!$A$17:$B$35,2,FALSE),"UNKNOWN PACK"))</f>
        <v/>
      </c>
      <c r="E118" s="61" t="n"/>
      <c r="F118" s="61" t="n"/>
      <c r="G118" s="61" t="n"/>
      <c r="H118" s="61" t="n"/>
      <c r="I118" s="61" t="n"/>
      <c r="J118" s="193" t="n"/>
      <c r="K118" s="193" t="n"/>
      <c r="L118" s="61" t="n"/>
      <c r="M118" s="61" t="n"/>
      <c r="N118" s="61" t="n"/>
      <c r="O118" s="61" t="n"/>
      <c r="P118" s="98" t="n"/>
      <c r="Q118" s="98" t="n"/>
      <c r="R118" s="98" t="n"/>
      <c r="S118" s="98" t="n"/>
    </row>
    <row r="119">
      <c r="A119" s="54" t="inlineStr">
        <is>
          <t>ACT-0115</t>
        </is>
      </c>
      <c r="B119" s="61" t="n"/>
      <c r="C119" s="61" t="n"/>
      <c r="D119" s="54">
        <f>IF(B119="","",IFERROR(VLOOKUP(B119,'04_SCOPE_CLASSIFICATION'!$A$5:$B$35,2,FALSE),"UNKNOWN OBJECT")&amp;" / "&amp;IFERROR(VLOOKUP(C119,'01_MANIFEST_LIBRARY'!$A$17:$B$35,2,FALSE),"UNKNOWN PACK"))</f>
        <v/>
      </c>
      <c r="E119" s="61" t="n"/>
      <c r="F119" s="61" t="n"/>
      <c r="G119" s="61" t="n"/>
      <c r="H119" s="61" t="n"/>
      <c r="I119" s="61" t="n"/>
      <c r="J119" s="193" t="n"/>
      <c r="K119" s="193" t="n"/>
      <c r="L119" s="61" t="n"/>
      <c r="M119" s="61" t="n"/>
      <c r="N119" s="61" t="n"/>
      <c r="O119" s="61" t="n"/>
      <c r="P119" s="98" t="n"/>
      <c r="Q119" s="98" t="n"/>
      <c r="R119" s="98" t="n"/>
      <c r="S119" s="98" t="n"/>
    </row>
    <row r="120">
      <c r="A120" s="54" t="inlineStr">
        <is>
          <t>ACT-0116</t>
        </is>
      </c>
      <c r="B120" s="61" t="n"/>
      <c r="C120" s="61" t="n"/>
      <c r="D120" s="54">
        <f>IF(B120="","",IFERROR(VLOOKUP(B120,'04_SCOPE_CLASSIFICATION'!$A$5:$B$35,2,FALSE),"UNKNOWN OBJECT")&amp;" / "&amp;IFERROR(VLOOKUP(C120,'01_MANIFEST_LIBRARY'!$A$17:$B$35,2,FALSE),"UNKNOWN PACK"))</f>
        <v/>
      </c>
      <c r="E120" s="61" t="n"/>
      <c r="F120" s="61" t="n"/>
      <c r="G120" s="61" t="n"/>
      <c r="H120" s="61" t="n"/>
      <c r="I120" s="61" t="n"/>
      <c r="J120" s="193" t="n"/>
      <c r="K120" s="193" t="n"/>
      <c r="L120" s="61" t="n"/>
      <c r="M120" s="61" t="n"/>
      <c r="N120" s="61" t="n"/>
      <c r="O120" s="61" t="n"/>
      <c r="P120" s="98" t="n"/>
      <c r="Q120" s="98" t="n"/>
      <c r="R120" s="98" t="n"/>
      <c r="S120" s="98" t="n"/>
    </row>
    <row r="121">
      <c r="A121" s="54" t="inlineStr">
        <is>
          <t>ACT-0117</t>
        </is>
      </c>
      <c r="B121" s="61" t="n"/>
      <c r="C121" s="61" t="n"/>
      <c r="D121" s="54">
        <f>IF(B121="","",IFERROR(VLOOKUP(B121,'04_SCOPE_CLASSIFICATION'!$A$5:$B$35,2,FALSE),"UNKNOWN OBJECT")&amp;" / "&amp;IFERROR(VLOOKUP(C121,'01_MANIFEST_LIBRARY'!$A$17:$B$35,2,FALSE),"UNKNOWN PACK"))</f>
        <v/>
      </c>
      <c r="E121" s="61" t="n"/>
      <c r="F121" s="61" t="n"/>
      <c r="G121" s="61" t="n"/>
      <c r="H121" s="61" t="n"/>
      <c r="I121" s="61" t="n"/>
      <c r="J121" s="193" t="n"/>
      <c r="K121" s="193" t="n"/>
      <c r="L121" s="61" t="n"/>
      <c r="M121" s="61" t="n"/>
      <c r="N121" s="61" t="n"/>
      <c r="O121" s="61" t="n"/>
      <c r="P121" s="98" t="n"/>
      <c r="Q121" s="98" t="n"/>
      <c r="R121" s="98" t="n"/>
      <c r="S121" s="98" t="n"/>
    </row>
    <row r="122">
      <c r="A122" s="54" t="inlineStr">
        <is>
          <t>ACT-0118</t>
        </is>
      </c>
      <c r="B122" s="61" t="n"/>
      <c r="C122" s="61" t="n"/>
      <c r="D122" s="54">
        <f>IF(B122="","",IFERROR(VLOOKUP(B122,'04_SCOPE_CLASSIFICATION'!$A$5:$B$35,2,FALSE),"UNKNOWN OBJECT")&amp;" / "&amp;IFERROR(VLOOKUP(C122,'01_MANIFEST_LIBRARY'!$A$17:$B$35,2,FALSE),"UNKNOWN PACK"))</f>
        <v/>
      </c>
      <c r="E122" s="61" t="n"/>
      <c r="F122" s="61" t="n"/>
      <c r="G122" s="61" t="n"/>
      <c r="H122" s="61" t="n"/>
      <c r="I122" s="61" t="n"/>
      <c r="J122" s="193" t="n"/>
      <c r="K122" s="193" t="n"/>
      <c r="L122" s="61" t="n"/>
      <c r="M122" s="61" t="n"/>
      <c r="N122" s="61" t="n"/>
      <c r="O122" s="61" t="n"/>
      <c r="P122" s="98" t="n"/>
      <c r="Q122" s="98" t="n"/>
      <c r="R122" s="98" t="n"/>
      <c r="S122" s="98" t="n"/>
    </row>
    <row r="123">
      <c r="A123" s="54" t="inlineStr">
        <is>
          <t>ACT-0119</t>
        </is>
      </c>
      <c r="B123" s="61" t="n"/>
      <c r="C123" s="61" t="n"/>
      <c r="D123" s="54">
        <f>IF(B123="","",IFERROR(VLOOKUP(B123,'04_SCOPE_CLASSIFICATION'!$A$5:$B$35,2,FALSE),"UNKNOWN OBJECT")&amp;" / "&amp;IFERROR(VLOOKUP(C123,'01_MANIFEST_LIBRARY'!$A$17:$B$35,2,FALSE),"UNKNOWN PACK"))</f>
        <v/>
      </c>
      <c r="E123" s="61" t="n"/>
      <c r="F123" s="61" t="n"/>
      <c r="G123" s="61" t="n"/>
      <c r="H123" s="61" t="n"/>
      <c r="I123" s="61" t="n"/>
      <c r="J123" s="193" t="n"/>
      <c r="K123" s="193" t="n"/>
      <c r="L123" s="61" t="n"/>
      <c r="M123" s="61" t="n"/>
      <c r="N123" s="61" t="n"/>
      <c r="O123" s="61" t="n"/>
      <c r="P123" s="98" t="n"/>
      <c r="Q123" s="98" t="n"/>
      <c r="R123" s="98" t="n"/>
      <c r="S123" s="98" t="n"/>
    </row>
    <row r="124">
      <c r="A124" s="54" t="inlineStr">
        <is>
          <t>ACT-0120</t>
        </is>
      </c>
      <c r="B124" s="61" t="n"/>
      <c r="C124" s="61" t="n"/>
      <c r="D124" s="54">
        <f>IF(B124="","",IFERROR(VLOOKUP(B124,'04_SCOPE_CLASSIFICATION'!$A$5:$B$35,2,FALSE),"UNKNOWN OBJECT")&amp;" / "&amp;IFERROR(VLOOKUP(C124,'01_MANIFEST_LIBRARY'!$A$17:$B$35,2,FALSE),"UNKNOWN PACK"))</f>
        <v/>
      </c>
      <c r="E124" s="61" t="n"/>
      <c r="F124" s="61" t="n"/>
      <c r="G124" s="61" t="n"/>
      <c r="H124" s="61" t="n"/>
      <c r="I124" s="61" t="n"/>
      <c r="J124" s="193" t="n"/>
      <c r="K124" s="193" t="n"/>
      <c r="L124" s="61" t="n"/>
      <c r="M124" s="61" t="n"/>
      <c r="N124" s="61" t="n"/>
      <c r="O124" s="61" t="n"/>
      <c r="P124" s="98" t="n"/>
      <c r="Q124" s="98" t="n"/>
      <c r="R124" s="98" t="n"/>
      <c r="S124" s="98" t="n"/>
    </row>
    <row r="125">
      <c r="A125" s="54" t="inlineStr">
        <is>
          <t>ACT-0121</t>
        </is>
      </c>
      <c r="B125" s="61" t="n"/>
      <c r="C125" s="61" t="n"/>
      <c r="D125" s="54">
        <f>IF(B125="","",IFERROR(VLOOKUP(B125,'04_SCOPE_CLASSIFICATION'!$A$5:$B$35,2,FALSE),"UNKNOWN OBJECT")&amp;" / "&amp;IFERROR(VLOOKUP(C125,'01_MANIFEST_LIBRARY'!$A$17:$B$35,2,FALSE),"UNKNOWN PACK"))</f>
        <v/>
      </c>
      <c r="E125" s="61" t="n"/>
      <c r="F125" s="61" t="n"/>
      <c r="G125" s="61" t="n"/>
      <c r="H125" s="61" t="n"/>
      <c r="I125" s="61" t="n"/>
      <c r="J125" s="193" t="n"/>
      <c r="K125" s="193" t="n"/>
      <c r="L125" s="61" t="n"/>
      <c r="M125" s="61" t="n"/>
      <c r="N125" s="61" t="n"/>
      <c r="O125" s="61" t="n"/>
      <c r="P125" s="98" t="n"/>
      <c r="Q125" s="98" t="n"/>
      <c r="R125" s="98" t="n"/>
      <c r="S125" s="98" t="n"/>
    </row>
    <row r="126">
      <c r="A126" s="54" t="inlineStr">
        <is>
          <t>ACT-0122</t>
        </is>
      </c>
      <c r="B126" s="61" t="n"/>
      <c r="C126" s="61" t="n"/>
      <c r="D126" s="54">
        <f>IF(B126="","",IFERROR(VLOOKUP(B126,'04_SCOPE_CLASSIFICATION'!$A$5:$B$35,2,FALSE),"UNKNOWN OBJECT")&amp;" / "&amp;IFERROR(VLOOKUP(C126,'01_MANIFEST_LIBRARY'!$A$17:$B$35,2,FALSE),"UNKNOWN PACK"))</f>
        <v/>
      </c>
      <c r="E126" s="61" t="n"/>
      <c r="F126" s="61" t="n"/>
      <c r="G126" s="61" t="n"/>
      <c r="H126" s="61" t="n"/>
      <c r="I126" s="61" t="n"/>
      <c r="J126" s="193" t="n"/>
      <c r="K126" s="193" t="n"/>
      <c r="L126" s="61" t="n"/>
      <c r="M126" s="61" t="n"/>
      <c r="N126" s="61" t="n"/>
      <c r="O126" s="61" t="n"/>
      <c r="P126" s="98" t="n"/>
      <c r="Q126" s="98" t="n"/>
      <c r="R126" s="98" t="n"/>
      <c r="S126" s="98" t="n"/>
    </row>
    <row r="127">
      <c r="A127" s="54" t="inlineStr">
        <is>
          <t>ACT-0123</t>
        </is>
      </c>
      <c r="B127" s="61" t="n"/>
      <c r="C127" s="61" t="n"/>
      <c r="D127" s="54">
        <f>IF(B127="","",IFERROR(VLOOKUP(B127,'04_SCOPE_CLASSIFICATION'!$A$5:$B$35,2,FALSE),"UNKNOWN OBJECT")&amp;" / "&amp;IFERROR(VLOOKUP(C127,'01_MANIFEST_LIBRARY'!$A$17:$B$35,2,FALSE),"UNKNOWN PACK"))</f>
        <v/>
      </c>
      <c r="E127" s="61" t="n"/>
      <c r="F127" s="61" t="n"/>
      <c r="G127" s="61" t="n"/>
      <c r="H127" s="61" t="n"/>
      <c r="I127" s="61" t="n"/>
      <c r="J127" s="193" t="n"/>
      <c r="K127" s="193" t="n"/>
      <c r="L127" s="61" t="n"/>
      <c r="M127" s="61" t="n"/>
      <c r="N127" s="61" t="n"/>
      <c r="O127" s="61" t="n"/>
      <c r="P127" s="98" t="n"/>
      <c r="Q127" s="98" t="n"/>
      <c r="R127" s="98" t="n"/>
      <c r="S127" s="98" t="n"/>
    </row>
    <row r="128">
      <c r="A128" s="54" t="inlineStr">
        <is>
          <t>ACT-0124</t>
        </is>
      </c>
      <c r="B128" s="61" t="n"/>
      <c r="C128" s="61" t="n"/>
      <c r="D128" s="54">
        <f>IF(B128="","",IFERROR(VLOOKUP(B128,'04_SCOPE_CLASSIFICATION'!$A$5:$B$35,2,FALSE),"UNKNOWN OBJECT")&amp;" / "&amp;IFERROR(VLOOKUP(C128,'01_MANIFEST_LIBRARY'!$A$17:$B$35,2,FALSE),"UNKNOWN PACK"))</f>
        <v/>
      </c>
      <c r="E128" s="61" t="n"/>
      <c r="F128" s="61" t="n"/>
      <c r="G128" s="61" t="n"/>
      <c r="H128" s="61" t="n"/>
      <c r="I128" s="61" t="n"/>
      <c r="J128" s="193" t="n"/>
      <c r="K128" s="193" t="n"/>
      <c r="L128" s="61" t="n"/>
      <c r="M128" s="61" t="n"/>
      <c r="N128" s="61" t="n"/>
      <c r="O128" s="61" t="n"/>
      <c r="P128" s="98" t="n"/>
      <c r="Q128" s="98" t="n"/>
      <c r="R128" s="98" t="n"/>
      <c r="S128" s="98" t="n"/>
    </row>
    <row r="129">
      <c r="A129" s="54" t="inlineStr">
        <is>
          <t>ACT-0125</t>
        </is>
      </c>
      <c r="B129" s="61" t="n"/>
      <c r="C129" s="61" t="n"/>
      <c r="D129" s="54">
        <f>IF(B129="","",IFERROR(VLOOKUP(B129,'04_SCOPE_CLASSIFICATION'!$A$5:$B$35,2,FALSE),"UNKNOWN OBJECT")&amp;" / "&amp;IFERROR(VLOOKUP(C129,'01_MANIFEST_LIBRARY'!$A$17:$B$35,2,FALSE),"UNKNOWN PACK"))</f>
        <v/>
      </c>
      <c r="E129" s="61" t="n"/>
      <c r="F129" s="61" t="n"/>
      <c r="G129" s="61" t="n"/>
      <c r="H129" s="61" t="n"/>
      <c r="I129" s="61" t="n"/>
      <c r="J129" s="193" t="n"/>
      <c r="K129" s="193" t="n"/>
      <c r="L129" s="61" t="n"/>
      <c r="M129" s="61" t="n"/>
      <c r="N129" s="61" t="n"/>
      <c r="O129" s="61" t="n"/>
      <c r="P129" s="98" t="n"/>
      <c r="Q129" s="98" t="n"/>
      <c r="R129" s="98" t="n"/>
      <c r="S129" s="98" t="n"/>
    </row>
    <row r="130">
      <c r="A130" s="54" t="inlineStr">
        <is>
          <t>ACT-0126</t>
        </is>
      </c>
      <c r="B130" s="61" t="n"/>
      <c r="C130" s="61" t="n"/>
      <c r="D130" s="54">
        <f>IF(B130="","",IFERROR(VLOOKUP(B130,'04_SCOPE_CLASSIFICATION'!$A$5:$B$35,2,FALSE),"UNKNOWN OBJECT")&amp;" / "&amp;IFERROR(VLOOKUP(C130,'01_MANIFEST_LIBRARY'!$A$17:$B$35,2,FALSE),"UNKNOWN PACK"))</f>
        <v/>
      </c>
      <c r="E130" s="61" t="n"/>
      <c r="F130" s="61" t="n"/>
      <c r="G130" s="61" t="n"/>
      <c r="H130" s="61" t="n"/>
      <c r="I130" s="61" t="n"/>
      <c r="J130" s="193" t="n"/>
      <c r="K130" s="193" t="n"/>
      <c r="L130" s="61" t="n"/>
      <c r="M130" s="61" t="n"/>
      <c r="N130" s="61" t="n"/>
      <c r="O130" s="61" t="n"/>
      <c r="P130" s="98" t="n"/>
      <c r="Q130" s="98" t="n"/>
      <c r="R130" s="98" t="n"/>
      <c r="S130" s="98" t="n"/>
    </row>
    <row r="131">
      <c r="A131" s="54" t="inlineStr">
        <is>
          <t>ACT-0127</t>
        </is>
      </c>
      <c r="B131" s="61" t="n"/>
      <c r="C131" s="61" t="n"/>
      <c r="D131" s="54">
        <f>IF(B131="","",IFERROR(VLOOKUP(B131,'04_SCOPE_CLASSIFICATION'!$A$5:$B$35,2,FALSE),"UNKNOWN OBJECT")&amp;" / "&amp;IFERROR(VLOOKUP(C131,'01_MANIFEST_LIBRARY'!$A$17:$B$35,2,FALSE),"UNKNOWN PACK"))</f>
        <v/>
      </c>
      <c r="E131" s="61" t="n"/>
      <c r="F131" s="61" t="n"/>
      <c r="G131" s="61" t="n"/>
      <c r="H131" s="61" t="n"/>
      <c r="I131" s="61" t="n"/>
      <c r="J131" s="193" t="n"/>
      <c r="K131" s="193" t="n"/>
      <c r="L131" s="61" t="n"/>
      <c r="M131" s="61" t="n"/>
      <c r="N131" s="61" t="n"/>
      <c r="O131" s="61" t="n"/>
      <c r="P131" s="98" t="n"/>
      <c r="Q131" s="98" t="n"/>
      <c r="R131" s="98" t="n"/>
      <c r="S131" s="98" t="n"/>
    </row>
    <row r="132">
      <c r="A132" s="54" t="inlineStr">
        <is>
          <t>ACT-0128</t>
        </is>
      </c>
      <c r="B132" s="61" t="n"/>
      <c r="C132" s="61" t="n"/>
      <c r="D132" s="54">
        <f>IF(B132="","",IFERROR(VLOOKUP(B132,'04_SCOPE_CLASSIFICATION'!$A$5:$B$35,2,FALSE),"UNKNOWN OBJECT")&amp;" / "&amp;IFERROR(VLOOKUP(C132,'01_MANIFEST_LIBRARY'!$A$17:$B$35,2,FALSE),"UNKNOWN PACK"))</f>
        <v/>
      </c>
      <c r="E132" s="61" t="n"/>
      <c r="F132" s="61" t="n"/>
      <c r="G132" s="61" t="n"/>
      <c r="H132" s="61" t="n"/>
      <c r="I132" s="61" t="n"/>
      <c r="J132" s="193" t="n"/>
      <c r="K132" s="193" t="n"/>
      <c r="L132" s="61" t="n"/>
      <c r="M132" s="61" t="n"/>
      <c r="N132" s="61" t="n"/>
      <c r="O132" s="61" t="n"/>
      <c r="P132" s="98" t="n"/>
      <c r="Q132" s="98" t="n"/>
      <c r="R132" s="98" t="n"/>
      <c r="S132" s="98" t="n"/>
    </row>
    <row r="133">
      <c r="A133" s="54" t="inlineStr">
        <is>
          <t>ACT-0129</t>
        </is>
      </c>
      <c r="B133" s="61" t="n"/>
      <c r="C133" s="61" t="n"/>
      <c r="D133" s="54">
        <f>IF(B133="","",IFERROR(VLOOKUP(B133,'04_SCOPE_CLASSIFICATION'!$A$5:$B$35,2,FALSE),"UNKNOWN OBJECT")&amp;" / "&amp;IFERROR(VLOOKUP(C133,'01_MANIFEST_LIBRARY'!$A$17:$B$35,2,FALSE),"UNKNOWN PACK"))</f>
        <v/>
      </c>
      <c r="E133" s="61" t="n"/>
      <c r="F133" s="61" t="n"/>
      <c r="G133" s="61" t="n"/>
      <c r="H133" s="61" t="n"/>
      <c r="I133" s="61" t="n"/>
      <c r="J133" s="193" t="n"/>
      <c r="K133" s="193" t="n"/>
      <c r="L133" s="61" t="n"/>
      <c r="M133" s="61" t="n"/>
      <c r="N133" s="61" t="n"/>
      <c r="O133" s="61" t="n"/>
      <c r="P133" s="98" t="n"/>
      <c r="Q133" s="98" t="n"/>
      <c r="R133" s="98" t="n"/>
      <c r="S133" s="98" t="n"/>
    </row>
    <row r="134">
      <c r="A134" s="54" t="inlineStr">
        <is>
          <t>ACT-0130</t>
        </is>
      </c>
      <c r="B134" s="61" t="n"/>
      <c r="C134" s="61" t="n"/>
      <c r="D134" s="54">
        <f>IF(B134="","",IFERROR(VLOOKUP(B134,'04_SCOPE_CLASSIFICATION'!$A$5:$B$35,2,FALSE),"UNKNOWN OBJECT")&amp;" / "&amp;IFERROR(VLOOKUP(C134,'01_MANIFEST_LIBRARY'!$A$17:$B$35,2,FALSE),"UNKNOWN PACK"))</f>
        <v/>
      </c>
      <c r="E134" s="61" t="n"/>
      <c r="F134" s="61" t="n"/>
      <c r="G134" s="61" t="n"/>
      <c r="H134" s="61" t="n"/>
      <c r="I134" s="61" t="n"/>
      <c r="J134" s="193" t="n"/>
      <c r="K134" s="193" t="n"/>
      <c r="L134" s="61" t="n"/>
      <c r="M134" s="61" t="n"/>
      <c r="N134" s="61" t="n"/>
      <c r="O134" s="61" t="n"/>
      <c r="P134" s="98" t="n"/>
      <c r="Q134" s="98" t="n"/>
      <c r="R134" s="98" t="n"/>
      <c r="S134" s="98" t="n"/>
    </row>
    <row r="135">
      <c r="A135" s="54" t="inlineStr">
        <is>
          <t>ACT-0131</t>
        </is>
      </c>
      <c r="B135" s="61" t="n"/>
      <c r="C135" s="61" t="n"/>
      <c r="D135" s="54">
        <f>IF(B135="","",IFERROR(VLOOKUP(B135,'04_SCOPE_CLASSIFICATION'!$A$5:$B$35,2,FALSE),"UNKNOWN OBJECT")&amp;" / "&amp;IFERROR(VLOOKUP(C135,'01_MANIFEST_LIBRARY'!$A$17:$B$35,2,FALSE),"UNKNOWN PACK"))</f>
        <v/>
      </c>
      <c r="E135" s="61" t="n"/>
      <c r="F135" s="61" t="n"/>
      <c r="G135" s="61" t="n"/>
      <c r="H135" s="61" t="n"/>
      <c r="I135" s="61" t="n"/>
      <c r="J135" s="193" t="n"/>
      <c r="K135" s="193" t="n"/>
      <c r="L135" s="61" t="n"/>
      <c r="M135" s="61" t="n"/>
      <c r="N135" s="61" t="n"/>
      <c r="O135" s="61" t="n"/>
      <c r="P135" s="98" t="n"/>
      <c r="Q135" s="98" t="n"/>
      <c r="R135" s="98" t="n"/>
      <c r="S135" s="98" t="n"/>
    </row>
    <row r="136">
      <c r="A136" s="54" t="inlineStr">
        <is>
          <t>ACT-0132</t>
        </is>
      </c>
      <c r="B136" s="61" t="n"/>
      <c r="C136" s="61" t="n"/>
      <c r="D136" s="54">
        <f>IF(B136="","",IFERROR(VLOOKUP(B136,'04_SCOPE_CLASSIFICATION'!$A$5:$B$35,2,FALSE),"UNKNOWN OBJECT")&amp;" / "&amp;IFERROR(VLOOKUP(C136,'01_MANIFEST_LIBRARY'!$A$17:$B$35,2,FALSE),"UNKNOWN PACK"))</f>
        <v/>
      </c>
      <c r="E136" s="61" t="n"/>
      <c r="F136" s="61" t="n"/>
      <c r="G136" s="61" t="n"/>
      <c r="H136" s="61" t="n"/>
      <c r="I136" s="61" t="n"/>
      <c r="J136" s="193" t="n"/>
      <c r="K136" s="193" t="n"/>
      <c r="L136" s="61" t="n"/>
      <c r="M136" s="61" t="n"/>
      <c r="N136" s="61" t="n"/>
      <c r="O136" s="61" t="n"/>
      <c r="P136" s="98" t="n"/>
      <c r="Q136" s="98" t="n"/>
      <c r="R136" s="98" t="n"/>
      <c r="S136" s="98" t="n"/>
    </row>
    <row r="137">
      <c r="A137" s="54" t="inlineStr">
        <is>
          <t>ACT-0133</t>
        </is>
      </c>
      <c r="B137" s="61" t="n"/>
      <c r="C137" s="61" t="n"/>
      <c r="D137" s="54">
        <f>IF(B137="","",IFERROR(VLOOKUP(B137,'04_SCOPE_CLASSIFICATION'!$A$5:$B$35,2,FALSE),"UNKNOWN OBJECT")&amp;" / "&amp;IFERROR(VLOOKUP(C137,'01_MANIFEST_LIBRARY'!$A$17:$B$35,2,FALSE),"UNKNOWN PACK"))</f>
        <v/>
      </c>
      <c r="E137" s="61" t="n"/>
      <c r="F137" s="61" t="n"/>
      <c r="G137" s="61" t="n"/>
      <c r="H137" s="61" t="n"/>
      <c r="I137" s="61" t="n"/>
      <c r="J137" s="193" t="n"/>
      <c r="K137" s="193" t="n"/>
      <c r="L137" s="61" t="n"/>
      <c r="M137" s="61" t="n"/>
      <c r="N137" s="61" t="n"/>
      <c r="O137" s="61" t="n"/>
      <c r="P137" s="98" t="n"/>
      <c r="Q137" s="98" t="n"/>
      <c r="R137" s="98" t="n"/>
      <c r="S137" s="98" t="n"/>
    </row>
    <row r="138">
      <c r="A138" s="54" t="inlineStr">
        <is>
          <t>ACT-0134</t>
        </is>
      </c>
      <c r="B138" s="61" t="n"/>
      <c r="C138" s="61" t="n"/>
      <c r="D138" s="54">
        <f>IF(B138="","",IFERROR(VLOOKUP(B138,'04_SCOPE_CLASSIFICATION'!$A$5:$B$35,2,FALSE),"UNKNOWN OBJECT")&amp;" / "&amp;IFERROR(VLOOKUP(C138,'01_MANIFEST_LIBRARY'!$A$17:$B$35,2,FALSE),"UNKNOWN PACK"))</f>
        <v/>
      </c>
      <c r="E138" s="61" t="n"/>
      <c r="F138" s="61" t="n"/>
      <c r="G138" s="61" t="n"/>
      <c r="H138" s="61" t="n"/>
      <c r="I138" s="61" t="n"/>
      <c r="J138" s="193" t="n"/>
      <c r="K138" s="193" t="n"/>
      <c r="L138" s="61" t="n"/>
      <c r="M138" s="61" t="n"/>
      <c r="N138" s="61" t="n"/>
      <c r="O138" s="61" t="n"/>
      <c r="P138" s="98" t="n"/>
      <c r="Q138" s="98" t="n"/>
      <c r="R138" s="98" t="n"/>
      <c r="S138" s="98" t="n"/>
    </row>
    <row r="139">
      <c r="A139" s="54" t="inlineStr">
        <is>
          <t>ACT-0135</t>
        </is>
      </c>
      <c r="B139" s="61" t="n"/>
      <c r="C139" s="61" t="n"/>
      <c r="D139" s="54">
        <f>IF(B139="","",IFERROR(VLOOKUP(B139,'04_SCOPE_CLASSIFICATION'!$A$5:$B$35,2,FALSE),"UNKNOWN OBJECT")&amp;" / "&amp;IFERROR(VLOOKUP(C139,'01_MANIFEST_LIBRARY'!$A$17:$B$35,2,FALSE),"UNKNOWN PACK"))</f>
        <v/>
      </c>
      <c r="E139" s="61" t="n"/>
      <c r="F139" s="61" t="n"/>
      <c r="G139" s="61" t="n"/>
      <c r="H139" s="61" t="n"/>
      <c r="I139" s="61" t="n"/>
      <c r="J139" s="193" t="n"/>
      <c r="K139" s="193" t="n"/>
      <c r="L139" s="61" t="n"/>
      <c r="M139" s="61" t="n"/>
      <c r="N139" s="61" t="n"/>
      <c r="O139" s="61" t="n"/>
      <c r="P139" s="98" t="n"/>
      <c r="Q139" s="98" t="n"/>
      <c r="R139" s="98" t="n"/>
      <c r="S139" s="98" t="n"/>
    </row>
    <row r="140">
      <c r="A140" s="54" t="inlineStr">
        <is>
          <t>ACT-0136</t>
        </is>
      </c>
      <c r="B140" s="61" t="n"/>
      <c r="C140" s="61" t="n"/>
      <c r="D140" s="54">
        <f>IF(B140="","",IFERROR(VLOOKUP(B140,'04_SCOPE_CLASSIFICATION'!$A$5:$B$35,2,FALSE),"UNKNOWN OBJECT")&amp;" / "&amp;IFERROR(VLOOKUP(C140,'01_MANIFEST_LIBRARY'!$A$17:$B$35,2,FALSE),"UNKNOWN PACK"))</f>
        <v/>
      </c>
      <c r="E140" s="61" t="n"/>
      <c r="F140" s="61" t="n"/>
      <c r="G140" s="61" t="n"/>
      <c r="H140" s="61" t="n"/>
      <c r="I140" s="61" t="n"/>
      <c r="J140" s="193" t="n"/>
      <c r="K140" s="193" t="n"/>
      <c r="L140" s="61" t="n"/>
      <c r="M140" s="61" t="n"/>
      <c r="N140" s="61" t="n"/>
      <c r="O140" s="61" t="n"/>
      <c r="P140" s="98" t="n"/>
      <c r="Q140" s="98" t="n"/>
      <c r="R140" s="98" t="n"/>
      <c r="S140" s="98" t="n"/>
    </row>
    <row r="141">
      <c r="A141" s="54" t="inlineStr">
        <is>
          <t>ACT-0137</t>
        </is>
      </c>
      <c r="B141" s="61" t="n"/>
      <c r="C141" s="61" t="n"/>
      <c r="D141" s="54">
        <f>IF(B141="","",IFERROR(VLOOKUP(B141,'04_SCOPE_CLASSIFICATION'!$A$5:$B$35,2,FALSE),"UNKNOWN OBJECT")&amp;" / "&amp;IFERROR(VLOOKUP(C141,'01_MANIFEST_LIBRARY'!$A$17:$B$35,2,FALSE),"UNKNOWN PACK"))</f>
        <v/>
      </c>
      <c r="E141" s="61" t="n"/>
      <c r="F141" s="61" t="n"/>
      <c r="G141" s="61" t="n"/>
      <c r="H141" s="61" t="n"/>
      <c r="I141" s="61" t="n"/>
      <c r="J141" s="193" t="n"/>
      <c r="K141" s="193" t="n"/>
      <c r="L141" s="61" t="n"/>
      <c r="M141" s="61" t="n"/>
      <c r="N141" s="61" t="n"/>
      <c r="O141" s="61" t="n"/>
      <c r="P141" s="98" t="n"/>
      <c r="Q141" s="98" t="n"/>
      <c r="R141" s="98" t="n"/>
      <c r="S141" s="98" t="n"/>
    </row>
    <row r="142">
      <c r="A142" s="54" t="inlineStr">
        <is>
          <t>ACT-0138</t>
        </is>
      </c>
      <c r="B142" s="61" t="n"/>
      <c r="C142" s="61" t="n"/>
      <c r="D142" s="54">
        <f>IF(B142="","",IFERROR(VLOOKUP(B142,'04_SCOPE_CLASSIFICATION'!$A$5:$B$35,2,FALSE),"UNKNOWN OBJECT")&amp;" / "&amp;IFERROR(VLOOKUP(C142,'01_MANIFEST_LIBRARY'!$A$17:$B$35,2,FALSE),"UNKNOWN PACK"))</f>
        <v/>
      </c>
      <c r="E142" s="61" t="n"/>
      <c r="F142" s="61" t="n"/>
      <c r="G142" s="61" t="n"/>
      <c r="H142" s="61" t="n"/>
      <c r="I142" s="61" t="n"/>
      <c r="J142" s="193" t="n"/>
      <c r="K142" s="193" t="n"/>
      <c r="L142" s="61" t="n"/>
      <c r="M142" s="61" t="n"/>
      <c r="N142" s="61" t="n"/>
      <c r="O142" s="61" t="n"/>
      <c r="P142" s="98" t="n"/>
      <c r="Q142" s="98" t="n"/>
      <c r="R142" s="98" t="n"/>
      <c r="S142" s="98" t="n"/>
    </row>
    <row r="143">
      <c r="A143" s="54" t="inlineStr">
        <is>
          <t>ACT-0139</t>
        </is>
      </c>
      <c r="B143" s="61" t="n"/>
      <c r="C143" s="61" t="n"/>
      <c r="D143" s="54">
        <f>IF(B143="","",IFERROR(VLOOKUP(B143,'04_SCOPE_CLASSIFICATION'!$A$5:$B$35,2,FALSE),"UNKNOWN OBJECT")&amp;" / "&amp;IFERROR(VLOOKUP(C143,'01_MANIFEST_LIBRARY'!$A$17:$B$35,2,FALSE),"UNKNOWN PACK"))</f>
        <v/>
      </c>
      <c r="E143" s="61" t="n"/>
      <c r="F143" s="61" t="n"/>
      <c r="G143" s="61" t="n"/>
      <c r="H143" s="61" t="n"/>
      <c r="I143" s="61" t="n"/>
      <c r="J143" s="193" t="n"/>
      <c r="K143" s="193" t="n"/>
      <c r="L143" s="61" t="n"/>
      <c r="M143" s="61" t="n"/>
      <c r="N143" s="61" t="n"/>
      <c r="O143" s="61" t="n"/>
      <c r="P143" s="98" t="n"/>
      <c r="Q143" s="98" t="n"/>
      <c r="R143" s="98" t="n"/>
      <c r="S143" s="98" t="n"/>
    </row>
    <row r="144">
      <c r="A144" s="54" t="inlineStr">
        <is>
          <t>ACT-0140</t>
        </is>
      </c>
      <c r="B144" s="61" t="n"/>
      <c r="C144" s="61" t="n"/>
      <c r="D144" s="54">
        <f>IF(B144="","",IFERROR(VLOOKUP(B144,'04_SCOPE_CLASSIFICATION'!$A$5:$B$35,2,FALSE),"UNKNOWN OBJECT")&amp;" / "&amp;IFERROR(VLOOKUP(C144,'01_MANIFEST_LIBRARY'!$A$17:$B$35,2,FALSE),"UNKNOWN PACK"))</f>
        <v/>
      </c>
      <c r="E144" s="61" t="n"/>
      <c r="F144" s="61" t="n"/>
      <c r="G144" s="61" t="n"/>
      <c r="H144" s="61" t="n"/>
      <c r="I144" s="61" t="n"/>
      <c r="J144" s="193" t="n"/>
      <c r="K144" s="193" t="n"/>
      <c r="L144" s="61" t="n"/>
      <c r="M144" s="61" t="n"/>
      <c r="N144" s="61" t="n"/>
      <c r="O144" s="61" t="n"/>
      <c r="P144" s="98" t="n"/>
      <c r="Q144" s="98" t="n"/>
      <c r="R144" s="98" t="n"/>
      <c r="S144" s="98" t="n"/>
    </row>
    <row r="145">
      <c r="A145" s="54" t="inlineStr">
        <is>
          <t>ACT-0141</t>
        </is>
      </c>
      <c r="B145" s="61" t="n"/>
      <c r="C145" s="61" t="n"/>
      <c r="D145" s="54">
        <f>IF(B145="","",IFERROR(VLOOKUP(B145,'04_SCOPE_CLASSIFICATION'!$A$5:$B$35,2,FALSE),"UNKNOWN OBJECT")&amp;" / "&amp;IFERROR(VLOOKUP(C145,'01_MANIFEST_LIBRARY'!$A$17:$B$35,2,FALSE),"UNKNOWN PACK"))</f>
        <v/>
      </c>
      <c r="E145" s="61" t="n"/>
      <c r="F145" s="61" t="n"/>
      <c r="G145" s="61" t="n"/>
      <c r="H145" s="61" t="n"/>
      <c r="I145" s="61" t="n"/>
      <c r="J145" s="193" t="n"/>
      <c r="K145" s="193" t="n"/>
      <c r="L145" s="61" t="n"/>
      <c r="M145" s="61" t="n"/>
      <c r="N145" s="61" t="n"/>
      <c r="O145" s="61" t="n"/>
      <c r="P145" s="98" t="n"/>
      <c r="Q145" s="98" t="n"/>
      <c r="R145" s="98" t="n"/>
      <c r="S145" s="98" t="n"/>
    </row>
    <row r="146">
      <c r="A146" s="54" t="inlineStr">
        <is>
          <t>ACT-0142</t>
        </is>
      </c>
      <c r="B146" s="61" t="n"/>
      <c r="C146" s="61" t="n"/>
      <c r="D146" s="54">
        <f>IF(B146="","",IFERROR(VLOOKUP(B146,'04_SCOPE_CLASSIFICATION'!$A$5:$B$35,2,FALSE),"UNKNOWN OBJECT")&amp;" / "&amp;IFERROR(VLOOKUP(C146,'01_MANIFEST_LIBRARY'!$A$17:$B$35,2,FALSE),"UNKNOWN PACK"))</f>
        <v/>
      </c>
      <c r="E146" s="61" t="n"/>
      <c r="F146" s="61" t="n"/>
      <c r="G146" s="61" t="n"/>
      <c r="H146" s="61" t="n"/>
      <c r="I146" s="61" t="n"/>
      <c r="J146" s="193" t="n"/>
      <c r="K146" s="193" t="n"/>
      <c r="L146" s="61" t="n"/>
      <c r="M146" s="61" t="n"/>
      <c r="N146" s="61" t="n"/>
      <c r="O146" s="61" t="n"/>
      <c r="P146" s="98" t="n"/>
      <c r="Q146" s="98" t="n"/>
      <c r="R146" s="98" t="n"/>
      <c r="S146" s="98" t="n"/>
    </row>
    <row r="147">
      <c r="A147" s="54" t="inlineStr">
        <is>
          <t>ACT-0143</t>
        </is>
      </c>
      <c r="B147" s="61" t="n"/>
      <c r="C147" s="61" t="n"/>
      <c r="D147" s="54">
        <f>IF(B147="","",IFERROR(VLOOKUP(B147,'04_SCOPE_CLASSIFICATION'!$A$5:$B$35,2,FALSE),"UNKNOWN OBJECT")&amp;" / "&amp;IFERROR(VLOOKUP(C147,'01_MANIFEST_LIBRARY'!$A$17:$B$35,2,FALSE),"UNKNOWN PACK"))</f>
        <v/>
      </c>
      <c r="E147" s="61" t="n"/>
      <c r="F147" s="61" t="n"/>
      <c r="G147" s="61" t="n"/>
      <c r="H147" s="61" t="n"/>
      <c r="I147" s="61" t="n"/>
      <c r="J147" s="193" t="n"/>
      <c r="K147" s="193" t="n"/>
      <c r="L147" s="61" t="n"/>
      <c r="M147" s="61" t="n"/>
      <c r="N147" s="61" t="n"/>
      <c r="O147" s="61" t="n"/>
      <c r="P147" s="98" t="n"/>
      <c r="Q147" s="98" t="n"/>
      <c r="R147" s="98" t="n"/>
      <c r="S147" s="98" t="n"/>
    </row>
    <row r="148">
      <c r="A148" s="54" t="inlineStr">
        <is>
          <t>ACT-0144</t>
        </is>
      </c>
      <c r="B148" s="61" t="n"/>
      <c r="C148" s="61" t="n"/>
      <c r="D148" s="54">
        <f>IF(B148="","",IFERROR(VLOOKUP(B148,'04_SCOPE_CLASSIFICATION'!$A$5:$B$35,2,FALSE),"UNKNOWN OBJECT")&amp;" / "&amp;IFERROR(VLOOKUP(C148,'01_MANIFEST_LIBRARY'!$A$17:$B$35,2,FALSE),"UNKNOWN PACK"))</f>
        <v/>
      </c>
      <c r="E148" s="61" t="n"/>
      <c r="F148" s="61" t="n"/>
      <c r="G148" s="61" t="n"/>
      <c r="H148" s="61" t="n"/>
      <c r="I148" s="61" t="n"/>
      <c r="J148" s="193" t="n"/>
      <c r="K148" s="193" t="n"/>
      <c r="L148" s="61" t="n"/>
      <c r="M148" s="61" t="n"/>
      <c r="N148" s="61" t="n"/>
      <c r="O148" s="61" t="n"/>
      <c r="P148" s="98" t="n"/>
      <c r="Q148" s="98" t="n"/>
      <c r="R148" s="98" t="n"/>
      <c r="S148" s="98" t="n"/>
    </row>
    <row r="149">
      <c r="A149" s="54" t="inlineStr">
        <is>
          <t>ACT-0145</t>
        </is>
      </c>
      <c r="B149" s="61" t="n"/>
      <c r="C149" s="61" t="n"/>
      <c r="D149" s="54">
        <f>IF(B149="","",IFERROR(VLOOKUP(B149,'04_SCOPE_CLASSIFICATION'!$A$5:$B$35,2,FALSE),"UNKNOWN OBJECT")&amp;" / "&amp;IFERROR(VLOOKUP(C149,'01_MANIFEST_LIBRARY'!$A$17:$B$35,2,FALSE),"UNKNOWN PACK"))</f>
        <v/>
      </c>
      <c r="E149" s="61" t="n"/>
      <c r="F149" s="61" t="n"/>
      <c r="G149" s="61" t="n"/>
      <c r="H149" s="61" t="n"/>
      <c r="I149" s="61" t="n"/>
      <c r="J149" s="193" t="n"/>
      <c r="K149" s="193" t="n"/>
      <c r="L149" s="61" t="n"/>
      <c r="M149" s="61" t="n"/>
      <c r="N149" s="61" t="n"/>
      <c r="O149" s="61" t="n"/>
      <c r="P149" s="98" t="n"/>
      <c r="Q149" s="98" t="n"/>
      <c r="R149" s="98" t="n"/>
      <c r="S149" s="98" t="n"/>
    </row>
    <row r="150">
      <c r="A150" s="54" t="inlineStr">
        <is>
          <t>ACT-0146</t>
        </is>
      </c>
      <c r="B150" s="61" t="n"/>
      <c r="C150" s="61" t="n"/>
      <c r="D150" s="54">
        <f>IF(B150="","",IFERROR(VLOOKUP(B150,'04_SCOPE_CLASSIFICATION'!$A$5:$B$35,2,FALSE),"UNKNOWN OBJECT")&amp;" / "&amp;IFERROR(VLOOKUP(C150,'01_MANIFEST_LIBRARY'!$A$17:$B$35,2,FALSE),"UNKNOWN PACK"))</f>
        <v/>
      </c>
      <c r="E150" s="61" t="n"/>
      <c r="F150" s="61" t="n"/>
      <c r="G150" s="61" t="n"/>
      <c r="H150" s="61" t="n"/>
      <c r="I150" s="61" t="n"/>
      <c r="J150" s="193" t="n"/>
      <c r="K150" s="193" t="n"/>
      <c r="L150" s="61" t="n"/>
      <c r="M150" s="61" t="n"/>
      <c r="N150" s="61" t="n"/>
      <c r="O150" s="61" t="n"/>
      <c r="P150" s="98" t="n"/>
      <c r="Q150" s="98" t="n"/>
      <c r="R150" s="98" t="n"/>
      <c r="S150" s="98" t="n"/>
    </row>
    <row r="151">
      <c r="A151" s="54" t="inlineStr">
        <is>
          <t>ACT-0147</t>
        </is>
      </c>
      <c r="B151" s="61" t="n"/>
      <c r="C151" s="61" t="n"/>
      <c r="D151" s="54">
        <f>IF(B151="","",IFERROR(VLOOKUP(B151,'04_SCOPE_CLASSIFICATION'!$A$5:$B$35,2,FALSE),"UNKNOWN OBJECT")&amp;" / "&amp;IFERROR(VLOOKUP(C151,'01_MANIFEST_LIBRARY'!$A$17:$B$35,2,FALSE),"UNKNOWN PACK"))</f>
        <v/>
      </c>
      <c r="E151" s="61" t="n"/>
      <c r="F151" s="61" t="n"/>
      <c r="G151" s="61" t="n"/>
      <c r="H151" s="61" t="n"/>
      <c r="I151" s="61" t="n"/>
      <c r="J151" s="193" t="n"/>
      <c r="K151" s="193" t="n"/>
      <c r="L151" s="61" t="n"/>
      <c r="M151" s="61" t="n"/>
      <c r="N151" s="61" t="n"/>
      <c r="O151" s="61" t="n"/>
      <c r="P151" s="98" t="n"/>
      <c r="Q151" s="98" t="n"/>
      <c r="R151" s="98" t="n"/>
      <c r="S151" s="98" t="n"/>
    </row>
    <row r="152">
      <c r="A152" s="54" t="inlineStr">
        <is>
          <t>ACT-0148</t>
        </is>
      </c>
      <c r="B152" s="61" t="n"/>
      <c r="C152" s="61" t="n"/>
      <c r="D152" s="54">
        <f>IF(B152="","",IFERROR(VLOOKUP(B152,'04_SCOPE_CLASSIFICATION'!$A$5:$B$35,2,FALSE),"UNKNOWN OBJECT")&amp;" / "&amp;IFERROR(VLOOKUP(C152,'01_MANIFEST_LIBRARY'!$A$17:$B$35,2,FALSE),"UNKNOWN PACK"))</f>
        <v/>
      </c>
      <c r="E152" s="61" t="n"/>
      <c r="F152" s="61" t="n"/>
      <c r="G152" s="61" t="n"/>
      <c r="H152" s="61" t="n"/>
      <c r="I152" s="61" t="n"/>
      <c r="J152" s="193" t="n"/>
      <c r="K152" s="193" t="n"/>
      <c r="L152" s="61" t="n"/>
      <c r="M152" s="61" t="n"/>
      <c r="N152" s="61" t="n"/>
      <c r="O152" s="61" t="n"/>
      <c r="P152" s="98" t="n"/>
      <c r="Q152" s="98" t="n"/>
      <c r="R152" s="98" t="n"/>
      <c r="S152" s="98" t="n"/>
    </row>
    <row r="153">
      <c r="A153" s="54" t="inlineStr">
        <is>
          <t>ACT-0149</t>
        </is>
      </c>
      <c r="B153" s="61" t="n"/>
      <c r="C153" s="61" t="n"/>
      <c r="D153" s="54">
        <f>IF(B153="","",IFERROR(VLOOKUP(B153,'04_SCOPE_CLASSIFICATION'!$A$5:$B$35,2,FALSE),"UNKNOWN OBJECT")&amp;" / "&amp;IFERROR(VLOOKUP(C153,'01_MANIFEST_LIBRARY'!$A$17:$B$35,2,FALSE),"UNKNOWN PACK"))</f>
        <v/>
      </c>
      <c r="E153" s="61" t="n"/>
      <c r="F153" s="61" t="n"/>
      <c r="G153" s="61" t="n"/>
      <c r="H153" s="61" t="n"/>
      <c r="I153" s="61" t="n"/>
      <c r="J153" s="193" t="n"/>
      <c r="K153" s="193" t="n"/>
      <c r="L153" s="61" t="n"/>
      <c r="M153" s="61" t="n"/>
      <c r="N153" s="61" t="n"/>
      <c r="O153" s="61" t="n"/>
      <c r="P153" s="98" t="n"/>
      <c r="Q153" s="98" t="n"/>
      <c r="R153" s="98" t="n"/>
      <c r="S153" s="98" t="n"/>
    </row>
    <row r="154">
      <c r="A154" s="54" t="inlineStr">
        <is>
          <t>ACT-0150</t>
        </is>
      </c>
      <c r="B154" s="61" t="n"/>
      <c r="C154" s="61" t="n"/>
      <c r="D154" s="54">
        <f>IF(B154="","",IFERROR(VLOOKUP(B154,'04_SCOPE_CLASSIFICATION'!$A$5:$B$35,2,FALSE),"UNKNOWN OBJECT")&amp;" / "&amp;IFERROR(VLOOKUP(C154,'01_MANIFEST_LIBRARY'!$A$17:$B$35,2,FALSE),"UNKNOWN PACK"))</f>
        <v/>
      </c>
      <c r="E154" s="61" t="n"/>
      <c r="F154" s="61" t="n"/>
      <c r="G154" s="61" t="n"/>
      <c r="H154" s="61" t="n"/>
      <c r="I154" s="61" t="n"/>
      <c r="J154" s="193" t="n"/>
      <c r="K154" s="193" t="n"/>
      <c r="L154" s="61" t="n"/>
      <c r="M154" s="61" t="n"/>
      <c r="N154" s="61" t="n"/>
      <c r="O154" s="61" t="n"/>
      <c r="P154" s="98" t="n"/>
      <c r="Q154" s="98" t="n"/>
      <c r="R154" s="98" t="n"/>
      <c r="S154" s="98" t="n"/>
    </row>
  </sheetData>
  <autoFilter ref="A4:S154"/>
  <mergeCells count="2">
    <mergeCell ref="A1:O1"/>
    <mergeCell ref="A2:O2"/>
  </mergeCells>
  <conditionalFormatting sqref="K5:K154">
    <cfRule type="expression" priority="1" dxfId="2">
      <formula>AND(K5&lt;&gt;"",K5&lt;TODAY(),L5&lt;&gt;"Closed",L5&lt;&gt;"Risk accepted")</formula>
    </cfRule>
  </conditionalFormatting>
  <conditionalFormatting sqref="H5:H154">
    <cfRule type="expression" priority="2" dxfId="2">
      <formula>H5="Critical"</formula>
    </cfRule>
  </conditionalFormatting>
  <dataValidations count="5">
    <dataValidation sqref="H5:H154" showDropDown="0" showInputMessage="0" showErrorMessage="0" allowBlank="0" type="list">
      <formula1>"Critical,High,Medium,Low"</formula1>
    </dataValidation>
    <dataValidation sqref="L5:L154" showDropDown="0" showInputMessage="0" showErrorMessage="0" allowBlank="0" type="list">
      <formula1>"Open,In progress,Waiting on third party,Ready for review,Closed,Risk accepted,Blocked"</formula1>
    </dataValidation>
    <dataValidation sqref="R5:R154" showDropDown="0" showInputMessage="0" showErrorMessage="0" allowBlank="0" type="list">
      <formula1>"Intake,In Review,Action Required,Awaiting Evidence,Awaiting Approval,Verified,Blocked,Escalated,Handoff,Closed — No Action"</formula1>
    </dataValidation>
    <dataValidation sqref="S5:S154" showDropDown="0" showInputMessage="0" showErrorMessage="0" allowBlank="0" type="list">
      <formula1>"Not linked,Open in Master,Ready for Master Review,Independently Verified,Accepted with Conditions"</formula1>
    </dataValidation>
    <dataValidation sqref="L4:L154" showDropDown="0" showInputMessage="0" showErrorMessage="0" allowBlank="0" type="list">
      <formula1>"Open,Assessment,In progress,Ready for Master Review,Independently Verified,Accepted with Conditions,Closed — no action"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50" min="1" max="1"/>
    <col width="16" customWidth="1" style="50" min="2" max="2"/>
    <col width="20" customWidth="1" style="50" min="3" max="3"/>
    <col width="29" customWidth="1" style="50" min="4" max="4"/>
    <col width="43" customWidth="1" style="50" min="5" max="5"/>
    <col width="20" customWidth="1" style="50" min="6" max="6"/>
    <col width="24" customWidth="1" style="50" min="7" max="7"/>
    <col width="30" customWidth="1" style="50" min="8" max="8"/>
    <col width="21" customWidth="1" style="50" min="9" max="9"/>
    <col width="22" customWidth="1" style="50" min="10" max="10"/>
    <col width="22" customWidth="1" style="50" min="11" max="11"/>
    <col width="24" customWidth="1" style="50" min="12" max="12"/>
    <col width="30" customWidth="1" style="50" min="13" max="13"/>
    <col width="22" customWidth="1" style="50" min="14" max="14"/>
    <col width="36" customWidth="1" style="50" min="15" max="15"/>
    <col width="22" customWidth="1" style="50" min="16" max="16"/>
    <col width="28" customWidth="1" style="50" min="17" max="17"/>
  </cols>
  <sheetData>
    <row r="1" ht="35" customHeight="1" s="50">
      <c r="A1" s="191" t="inlineStr">
        <is>
          <t>System / Component / Legal Change Impact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92" t="inlineStr">
        <is>
          <t>Regulatory impact register. In connected mode, operational detection/action may live in an external operational system; this sheet determines which regulatory objects, classifications, packs and evidence need reassessment.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/>
    <row r="4" ht="31" customHeight="1" s="50">
      <c r="A4" s="60" t="inlineStr">
        <is>
          <t>Change ID</t>
        </is>
      </c>
      <c r="B4" s="60" t="inlineStr">
        <is>
          <t>Object ID</t>
        </is>
      </c>
      <c r="C4" s="60" t="inlineStr">
        <is>
          <t>Change date</t>
        </is>
      </c>
      <c r="D4" s="60" t="inlineStr">
        <is>
          <t>Trigger type</t>
        </is>
      </c>
      <c r="E4" s="60" t="inlineStr">
        <is>
          <t>Change description</t>
        </is>
      </c>
      <c r="F4" s="60" t="inlineStr">
        <is>
          <t>Material?</t>
        </is>
      </c>
      <c r="G4" s="60" t="inlineStr">
        <is>
          <t>Parent impact?</t>
        </is>
      </c>
      <c r="H4" s="60" t="inlineStr">
        <is>
          <t>Affected pack IDs</t>
        </is>
      </c>
      <c r="I4" s="60" t="inlineStr">
        <is>
          <t>Reclassification required?</t>
        </is>
      </c>
      <c r="J4" s="60" t="inlineStr">
        <is>
          <t>Retest / evidence refresh?</t>
        </is>
      </c>
      <c r="K4" s="60" t="inlineStr">
        <is>
          <t>Owner</t>
        </is>
      </c>
      <c r="L4" s="60" t="inlineStr">
        <is>
          <t>Status</t>
        </is>
      </c>
      <c r="M4" s="60" t="inlineStr">
        <is>
          <t>Notes</t>
        </is>
      </c>
      <c r="N4" s="104" t="inlineStr">
        <is>
          <t>External Source Record ID</t>
        </is>
      </c>
      <c r="O4" s="104" t="inlineStr">
        <is>
          <t>External Source URL</t>
        </is>
      </c>
      <c r="P4" s="104" t="inlineStr">
        <is>
          <t>Operational Status</t>
        </is>
      </c>
      <c r="Q4" s="104" t="inlineStr">
        <is>
          <t>Regulatory Reassessment State</t>
        </is>
      </c>
    </row>
    <row r="5">
      <c r="A5" s="54" t="inlineStr">
        <is>
          <t>CHG-0001</t>
        </is>
      </c>
      <c r="B5" s="61" t="n"/>
      <c r="C5" s="193" t="n"/>
      <c r="D5" s="61" t="n"/>
      <c r="E5" s="61" t="n"/>
      <c r="F5" s="61" t="n"/>
      <c r="G5" s="61" t="n"/>
      <c r="H5" s="61" t="n"/>
      <c r="I5" s="61" t="n"/>
      <c r="J5" s="61" t="n"/>
      <c r="K5" s="61" t="n"/>
      <c r="L5" s="61" t="n"/>
      <c r="M5" s="61" t="n"/>
      <c r="N5" s="98" t="n"/>
      <c r="O5" s="98" t="n"/>
      <c r="P5" s="98" t="n"/>
      <c r="Q5" s="98" t="n"/>
    </row>
    <row r="6">
      <c r="A6" s="54" t="inlineStr">
        <is>
          <t>CHG-0002</t>
        </is>
      </c>
      <c r="B6" s="61" t="n"/>
      <c r="C6" s="193" t="n"/>
      <c r="D6" s="61" t="n"/>
      <c r="E6" s="61" t="n"/>
      <c r="F6" s="61" t="n"/>
      <c r="G6" s="61" t="n"/>
      <c r="H6" s="61" t="n"/>
      <c r="I6" s="61" t="n"/>
      <c r="J6" s="61" t="n"/>
      <c r="K6" s="61" t="n"/>
      <c r="L6" s="61" t="n"/>
      <c r="M6" s="61" t="n"/>
      <c r="N6" s="98" t="n"/>
      <c r="O6" s="98" t="n"/>
      <c r="P6" s="98" t="n"/>
      <c r="Q6" s="98" t="n"/>
    </row>
    <row r="7">
      <c r="A7" s="54" t="inlineStr">
        <is>
          <t>CHG-0003</t>
        </is>
      </c>
      <c r="B7" s="61" t="n"/>
      <c r="C7" s="193" t="n"/>
      <c r="D7" s="61" t="n"/>
      <c r="E7" s="61" t="n"/>
      <c r="F7" s="61" t="n"/>
      <c r="G7" s="61" t="n"/>
      <c r="H7" s="61" t="n"/>
      <c r="I7" s="61" t="n"/>
      <c r="J7" s="61" t="n"/>
      <c r="K7" s="61" t="n"/>
      <c r="L7" s="61" t="n"/>
      <c r="M7" s="61" t="n"/>
      <c r="N7" s="98" t="n"/>
      <c r="O7" s="98" t="n"/>
      <c r="P7" s="98" t="n"/>
      <c r="Q7" s="98" t="n"/>
    </row>
    <row r="8">
      <c r="A8" s="54" t="inlineStr">
        <is>
          <t>CHG-0004</t>
        </is>
      </c>
      <c r="B8" s="61" t="n"/>
      <c r="C8" s="193" t="n"/>
      <c r="D8" s="61" t="n"/>
      <c r="E8" s="61" t="n"/>
      <c r="F8" s="61" t="n"/>
      <c r="G8" s="61" t="n"/>
      <c r="H8" s="61" t="n"/>
      <c r="I8" s="61" t="n"/>
      <c r="J8" s="61" t="n"/>
      <c r="K8" s="61" t="n"/>
      <c r="L8" s="61" t="n"/>
      <c r="M8" s="61" t="n"/>
      <c r="N8" s="98" t="n"/>
      <c r="O8" s="98" t="n"/>
      <c r="P8" s="98" t="n"/>
      <c r="Q8" s="98" t="n"/>
    </row>
    <row r="9">
      <c r="A9" s="54" t="inlineStr">
        <is>
          <t>CHG-0005</t>
        </is>
      </c>
      <c r="B9" s="61" t="n"/>
      <c r="C9" s="193" t="n"/>
      <c r="D9" s="61" t="n"/>
      <c r="E9" s="61" t="n"/>
      <c r="F9" s="61" t="n"/>
      <c r="G9" s="61" t="n"/>
      <c r="H9" s="61" t="n"/>
      <c r="I9" s="61" t="n"/>
      <c r="J9" s="61" t="n"/>
      <c r="K9" s="61" t="n"/>
      <c r="L9" s="61" t="n"/>
      <c r="M9" s="61" t="n"/>
      <c r="N9" s="98" t="n"/>
      <c r="O9" s="98" t="n"/>
      <c r="P9" s="98" t="n"/>
      <c r="Q9" s="98" t="n"/>
    </row>
    <row r="10">
      <c r="A10" s="54" t="inlineStr">
        <is>
          <t>CHG-0006</t>
        </is>
      </c>
      <c r="B10" s="61" t="n"/>
      <c r="C10" s="193" t="n"/>
      <c r="D10" s="61" t="n"/>
      <c r="E10" s="61" t="n"/>
      <c r="F10" s="61" t="n"/>
      <c r="G10" s="61" t="n"/>
      <c r="H10" s="61" t="n"/>
      <c r="I10" s="61" t="n"/>
      <c r="J10" s="61" t="n"/>
      <c r="K10" s="61" t="n"/>
      <c r="L10" s="61" t="n"/>
      <c r="M10" s="61" t="n"/>
      <c r="N10" s="98" t="n"/>
      <c r="O10" s="98" t="n"/>
      <c r="P10" s="98" t="n"/>
      <c r="Q10" s="98" t="n"/>
    </row>
    <row r="11">
      <c r="A11" s="54" t="inlineStr">
        <is>
          <t>CHG-0007</t>
        </is>
      </c>
      <c r="B11" s="61" t="n"/>
      <c r="C11" s="193" t="n"/>
      <c r="D11" s="61" t="n"/>
      <c r="E11" s="61" t="n"/>
      <c r="F11" s="61" t="n"/>
      <c r="G11" s="61" t="n"/>
      <c r="H11" s="61" t="n"/>
      <c r="I11" s="61" t="n"/>
      <c r="J11" s="61" t="n"/>
      <c r="K11" s="61" t="n"/>
      <c r="L11" s="61" t="n"/>
      <c r="M11" s="61" t="n"/>
      <c r="N11" s="98" t="n"/>
      <c r="O11" s="98" t="n"/>
      <c r="P11" s="98" t="n"/>
      <c r="Q11" s="98" t="n"/>
    </row>
    <row r="12">
      <c r="A12" s="54" t="inlineStr">
        <is>
          <t>CHG-0008</t>
        </is>
      </c>
      <c r="B12" s="61" t="n"/>
      <c r="C12" s="193" t="n"/>
      <c r="D12" s="61" t="n"/>
      <c r="E12" s="61" t="n"/>
      <c r="F12" s="61" t="n"/>
      <c r="G12" s="61" t="n"/>
      <c r="H12" s="61" t="n"/>
      <c r="I12" s="61" t="n"/>
      <c r="J12" s="61" t="n"/>
      <c r="K12" s="61" t="n"/>
      <c r="L12" s="61" t="n"/>
      <c r="M12" s="61" t="n"/>
      <c r="N12" s="98" t="n"/>
      <c r="O12" s="98" t="n"/>
      <c r="P12" s="98" t="n"/>
      <c r="Q12" s="98" t="n"/>
    </row>
    <row r="13">
      <c r="A13" s="54" t="inlineStr">
        <is>
          <t>CHG-0009</t>
        </is>
      </c>
      <c r="B13" s="61" t="n"/>
      <c r="C13" s="193" t="n"/>
      <c r="D13" s="61" t="n"/>
      <c r="E13" s="61" t="n"/>
      <c r="F13" s="61" t="n"/>
      <c r="G13" s="61" t="n"/>
      <c r="H13" s="61" t="n"/>
      <c r="I13" s="61" t="n"/>
      <c r="J13" s="61" t="n"/>
      <c r="K13" s="61" t="n"/>
      <c r="L13" s="61" t="n"/>
      <c r="M13" s="61" t="n"/>
      <c r="N13" s="98" t="n"/>
      <c r="O13" s="98" t="n"/>
      <c r="P13" s="98" t="n"/>
      <c r="Q13" s="98" t="n"/>
    </row>
    <row r="14">
      <c r="A14" s="54" t="inlineStr">
        <is>
          <t>CHG-0010</t>
        </is>
      </c>
      <c r="B14" s="61" t="n"/>
      <c r="C14" s="193" t="n"/>
      <c r="D14" s="61" t="n"/>
      <c r="E14" s="61" t="n"/>
      <c r="F14" s="61" t="n"/>
      <c r="G14" s="61" t="n"/>
      <c r="H14" s="61" t="n"/>
      <c r="I14" s="61" t="n"/>
      <c r="J14" s="61" t="n"/>
      <c r="K14" s="61" t="n"/>
      <c r="L14" s="61" t="n"/>
      <c r="M14" s="61" t="n"/>
      <c r="N14" s="98" t="n"/>
      <c r="O14" s="98" t="n"/>
      <c r="P14" s="98" t="n"/>
      <c r="Q14" s="98" t="n"/>
    </row>
    <row r="15">
      <c r="A15" s="54" t="inlineStr">
        <is>
          <t>CHG-0011</t>
        </is>
      </c>
      <c r="B15" s="61" t="n"/>
      <c r="C15" s="193" t="n"/>
      <c r="D15" s="61" t="n"/>
      <c r="E15" s="61" t="n"/>
      <c r="F15" s="61" t="n"/>
      <c r="G15" s="61" t="n"/>
      <c r="H15" s="61" t="n"/>
      <c r="I15" s="61" t="n"/>
      <c r="J15" s="61" t="n"/>
      <c r="K15" s="61" t="n"/>
      <c r="L15" s="61" t="n"/>
      <c r="M15" s="61" t="n"/>
      <c r="N15" s="98" t="n"/>
      <c r="O15" s="98" t="n"/>
      <c r="P15" s="98" t="n"/>
      <c r="Q15" s="98" t="n"/>
    </row>
    <row r="16">
      <c r="A16" s="54" t="inlineStr">
        <is>
          <t>CHG-0012</t>
        </is>
      </c>
      <c r="B16" s="61" t="n"/>
      <c r="C16" s="193" t="n"/>
      <c r="D16" s="61" t="n"/>
      <c r="E16" s="61" t="n"/>
      <c r="F16" s="61" t="n"/>
      <c r="G16" s="61" t="n"/>
      <c r="H16" s="61" t="n"/>
      <c r="I16" s="61" t="n"/>
      <c r="J16" s="61" t="n"/>
      <c r="K16" s="61" t="n"/>
      <c r="L16" s="61" t="n"/>
      <c r="M16" s="61" t="n"/>
      <c r="N16" s="98" t="n"/>
      <c r="O16" s="98" t="n"/>
      <c r="P16" s="98" t="n"/>
      <c r="Q16" s="98" t="n"/>
    </row>
    <row r="17">
      <c r="A17" s="54" t="inlineStr">
        <is>
          <t>CHG-0013</t>
        </is>
      </c>
      <c r="B17" s="61" t="n"/>
      <c r="C17" s="193" t="n"/>
      <c r="D17" s="61" t="n"/>
      <c r="E17" s="61" t="n"/>
      <c r="F17" s="61" t="n"/>
      <c r="G17" s="61" t="n"/>
      <c r="H17" s="61" t="n"/>
      <c r="I17" s="61" t="n"/>
      <c r="J17" s="61" t="n"/>
      <c r="K17" s="61" t="n"/>
      <c r="L17" s="61" t="n"/>
      <c r="M17" s="61" t="n"/>
      <c r="N17" s="98" t="n"/>
      <c r="O17" s="98" t="n"/>
      <c r="P17" s="98" t="n"/>
      <c r="Q17" s="98" t="n"/>
    </row>
    <row r="18">
      <c r="A18" s="54" t="inlineStr">
        <is>
          <t>CHG-0014</t>
        </is>
      </c>
      <c r="B18" s="61" t="n"/>
      <c r="C18" s="193" t="n"/>
      <c r="D18" s="61" t="n"/>
      <c r="E18" s="61" t="n"/>
      <c r="F18" s="61" t="n"/>
      <c r="G18" s="61" t="n"/>
      <c r="H18" s="61" t="n"/>
      <c r="I18" s="61" t="n"/>
      <c r="J18" s="61" t="n"/>
      <c r="K18" s="61" t="n"/>
      <c r="L18" s="61" t="n"/>
      <c r="M18" s="61" t="n"/>
      <c r="N18" s="98" t="n"/>
      <c r="O18" s="98" t="n"/>
      <c r="P18" s="98" t="n"/>
      <c r="Q18" s="98" t="n"/>
    </row>
    <row r="19">
      <c r="A19" s="54" t="inlineStr">
        <is>
          <t>CHG-0015</t>
        </is>
      </c>
      <c r="B19" s="61" t="n"/>
      <c r="C19" s="193" t="n"/>
      <c r="D19" s="61" t="n"/>
      <c r="E19" s="61" t="n"/>
      <c r="F19" s="61" t="n"/>
      <c r="G19" s="61" t="n"/>
      <c r="H19" s="61" t="n"/>
      <c r="I19" s="61" t="n"/>
      <c r="J19" s="61" t="n"/>
      <c r="K19" s="61" t="n"/>
      <c r="L19" s="61" t="n"/>
      <c r="M19" s="61" t="n"/>
      <c r="N19" s="98" t="n"/>
      <c r="O19" s="98" t="n"/>
      <c r="P19" s="98" t="n"/>
      <c r="Q19" s="98" t="n"/>
    </row>
    <row r="20">
      <c r="A20" s="54" t="inlineStr">
        <is>
          <t>CHG-0016</t>
        </is>
      </c>
      <c r="B20" s="61" t="n"/>
      <c r="C20" s="193" t="n"/>
      <c r="D20" s="61" t="n"/>
      <c r="E20" s="61" t="n"/>
      <c r="F20" s="61" t="n"/>
      <c r="G20" s="61" t="n"/>
      <c r="H20" s="61" t="n"/>
      <c r="I20" s="61" t="n"/>
      <c r="J20" s="61" t="n"/>
      <c r="K20" s="61" t="n"/>
      <c r="L20" s="61" t="n"/>
      <c r="M20" s="61" t="n"/>
      <c r="N20" s="98" t="n"/>
      <c r="O20" s="98" t="n"/>
      <c r="P20" s="98" t="n"/>
      <c r="Q20" s="98" t="n"/>
    </row>
    <row r="21">
      <c r="A21" s="54" t="inlineStr">
        <is>
          <t>CHG-0017</t>
        </is>
      </c>
      <c r="B21" s="61" t="n"/>
      <c r="C21" s="193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98" t="n"/>
      <c r="O21" s="98" t="n"/>
      <c r="P21" s="98" t="n"/>
      <c r="Q21" s="98" t="n"/>
    </row>
    <row r="22">
      <c r="A22" s="54" t="inlineStr">
        <is>
          <t>CHG-0018</t>
        </is>
      </c>
      <c r="B22" s="61" t="n"/>
      <c r="C22" s="193" t="n"/>
      <c r="D22" s="61" t="n"/>
      <c r="E22" s="61" t="n"/>
      <c r="F22" s="61" t="n"/>
      <c r="G22" s="61" t="n"/>
      <c r="H22" s="61" t="n"/>
      <c r="I22" s="61" t="n"/>
      <c r="J22" s="61" t="n"/>
      <c r="K22" s="61" t="n"/>
      <c r="L22" s="61" t="n"/>
      <c r="M22" s="61" t="n"/>
      <c r="N22" s="98" t="n"/>
      <c r="O22" s="98" t="n"/>
      <c r="P22" s="98" t="n"/>
      <c r="Q22" s="98" t="n"/>
    </row>
    <row r="23">
      <c r="A23" s="54" t="inlineStr">
        <is>
          <t>CHG-0019</t>
        </is>
      </c>
      <c r="B23" s="61" t="n"/>
      <c r="C23" s="193" t="n"/>
      <c r="D23" s="61" t="n"/>
      <c r="E23" s="61" t="n"/>
      <c r="F23" s="61" t="n"/>
      <c r="G23" s="61" t="n"/>
      <c r="H23" s="61" t="n"/>
      <c r="I23" s="61" t="n"/>
      <c r="J23" s="61" t="n"/>
      <c r="K23" s="61" t="n"/>
      <c r="L23" s="61" t="n"/>
      <c r="M23" s="61" t="n"/>
      <c r="N23" s="98" t="n"/>
      <c r="O23" s="98" t="n"/>
      <c r="P23" s="98" t="n"/>
      <c r="Q23" s="98" t="n"/>
    </row>
    <row r="24">
      <c r="A24" s="54" t="inlineStr">
        <is>
          <t>CHG-0020</t>
        </is>
      </c>
      <c r="B24" s="61" t="n"/>
      <c r="C24" s="193" t="n"/>
      <c r="D24" s="61" t="n"/>
      <c r="E24" s="61" t="n"/>
      <c r="F24" s="61" t="n"/>
      <c r="G24" s="61" t="n"/>
      <c r="H24" s="61" t="n"/>
      <c r="I24" s="61" t="n"/>
      <c r="J24" s="61" t="n"/>
      <c r="K24" s="61" t="n"/>
      <c r="L24" s="61" t="n"/>
      <c r="M24" s="61" t="n"/>
      <c r="N24" s="98" t="n"/>
      <c r="O24" s="98" t="n"/>
      <c r="P24" s="98" t="n"/>
      <c r="Q24" s="98" t="n"/>
    </row>
    <row r="25">
      <c r="A25" s="54" t="inlineStr">
        <is>
          <t>CHG-0021</t>
        </is>
      </c>
      <c r="B25" s="61" t="n"/>
      <c r="C25" s="193" t="n"/>
      <c r="D25" s="61" t="n"/>
      <c r="E25" s="61" t="n"/>
      <c r="F25" s="61" t="n"/>
      <c r="G25" s="61" t="n"/>
      <c r="H25" s="61" t="n"/>
      <c r="I25" s="61" t="n"/>
      <c r="J25" s="61" t="n"/>
      <c r="K25" s="61" t="n"/>
      <c r="L25" s="61" t="n"/>
      <c r="M25" s="61" t="n"/>
      <c r="N25" s="98" t="n"/>
      <c r="O25" s="98" t="n"/>
      <c r="P25" s="98" t="n"/>
      <c r="Q25" s="98" t="n"/>
    </row>
    <row r="26">
      <c r="A26" s="54" t="inlineStr">
        <is>
          <t>CHG-0022</t>
        </is>
      </c>
      <c r="B26" s="61" t="n"/>
      <c r="C26" s="193" t="n"/>
      <c r="D26" s="61" t="n"/>
      <c r="E26" s="61" t="n"/>
      <c r="F26" s="61" t="n"/>
      <c r="G26" s="61" t="n"/>
      <c r="H26" s="61" t="n"/>
      <c r="I26" s="61" t="n"/>
      <c r="J26" s="61" t="n"/>
      <c r="K26" s="61" t="n"/>
      <c r="L26" s="61" t="n"/>
      <c r="M26" s="61" t="n"/>
      <c r="N26" s="98" t="n"/>
      <c r="O26" s="98" t="n"/>
      <c r="P26" s="98" t="n"/>
      <c r="Q26" s="98" t="n"/>
    </row>
    <row r="27">
      <c r="A27" s="54" t="inlineStr">
        <is>
          <t>CHG-0023</t>
        </is>
      </c>
      <c r="B27" s="61" t="n"/>
      <c r="C27" s="193" t="n"/>
      <c r="D27" s="61" t="n"/>
      <c r="E27" s="61" t="n"/>
      <c r="F27" s="61" t="n"/>
      <c r="G27" s="61" t="n"/>
      <c r="H27" s="61" t="n"/>
      <c r="I27" s="61" t="n"/>
      <c r="J27" s="61" t="n"/>
      <c r="K27" s="61" t="n"/>
      <c r="L27" s="61" t="n"/>
      <c r="M27" s="61" t="n"/>
      <c r="N27" s="98" t="n"/>
      <c r="O27" s="98" t="n"/>
      <c r="P27" s="98" t="n"/>
      <c r="Q27" s="98" t="n"/>
    </row>
    <row r="28">
      <c r="A28" s="54" t="inlineStr">
        <is>
          <t>CHG-0024</t>
        </is>
      </c>
      <c r="B28" s="61" t="n"/>
      <c r="C28" s="193" t="n"/>
      <c r="D28" s="61" t="n"/>
      <c r="E28" s="61" t="n"/>
      <c r="F28" s="61" t="n"/>
      <c r="G28" s="61" t="n"/>
      <c r="H28" s="61" t="n"/>
      <c r="I28" s="61" t="n"/>
      <c r="J28" s="61" t="n"/>
      <c r="K28" s="61" t="n"/>
      <c r="L28" s="61" t="n"/>
      <c r="M28" s="61" t="n"/>
      <c r="N28" s="98" t="n"/>
      <c r="O28" s="98" t="n"/>
      <c r="P28" s="98" t="n"/>
      <c r="Q28" s="98" t="n"/>
    </row>
    <row r="29">
      <c r="A29" s="54" t="inlineStr">
        <is>
          <t>CHG-0025</t>
        </is>
      </c>
      <c r="B29" s="61" t="n"/>
      <c r="C29" s="193" t="n"/>
      <c r="D29" s="61" t="n"/>
      <c r="E29" s="61" t="n"/>
      <c r="F29" s="61" t="n"/>
      <c r="G29" s="61" t="n"/>
      <c r="H29" s="61" t="n"/>
      <c r="I29" s="61" t="n"/>
      <c r="J29" s="61" t="n"/>
      <c r="K29" s="61" t="n"/>
      <c r="L29" s="61" t="n"/>
      <c r="M29" s="61" t="n"/>
      <c r="N29" s="98" t="n"/>
      <c r="O29" s="98" t="n"/>
      <c r="P29" s="98" t="n"/>
      <c r="Q29" s="98" t="n"/>
    </row>
    <row r="30">
      <c r="A30" s="54" t="inlineStr">
        <is>
          <t>CHG-0026</t>
        </is>
      </c>
      <c r="B30" s="61" t="n"/>
      <c r="C30" s="193" t="n"/>
      <c r="D30" s="61" t="n"/>
      <c r="E30" s="61" t="n"/>
      <c r="F30" s="61" t="n"/>
      <c r="G30" s="61" t="n"/>
      <c r="H30" s="61" t="n"/>
      <c r="I30" s="61" t="n"/>
      <c r="J30" s="61" t="n"/>
      <c r="K30" s="61" t="n"/>
      <c r="L30" s="61" t="n"/>
      <c r="M30" s="61" t="n"/>
      <c r="N30" s="98" t="n"/>
      <c r="O30" s="98" t="n"/>
      <c r="P30" s="98" t="n"/>
      <c r="Q30" s="98" t="n"/>
    </row>
    <row r="31">
      <c r="A31" s="54" t="inlineStr">
        <is>
          <t>CHG-0027</t>
        </is>
      </c>
      <c r="B31" s="61" t="n"/>
      <c r="C31" s="193" t="n"/>
      <c r="D31" s="61" t="n"/>
      <c r="E31" s="61" t="n"/>
      <c r="F31" s="61" t="n"/>
      <c r="G31" s="61" t="n"/>
      <c r="H31" s="61" t="n"/>
      <c r="I31" s="61" t="n"/>
      <c r="J31" s="61" t="n"/>
      <c r="K31" s="61" t="n"/>
      <c r="L31" s="61" t="n"/>
      <c r="M31" s="61" t="n"/>
      <c r="N31" s="98" t="n"/>
      <c r="O31" s="98" t="n"/>
      <c r="P31" s="98" t="n"/>
      <c r="Q31" s="98" t="n"/>
    </row>
    <row r="32">
      <c r="A32" s="54" t="inlineStr">
        <is>
          <t>CHG-0028</t>
        </is>
      </c>
      <c r="B32" s="61" t="n"/>
      <c r="C32" s="193" t="n"/>
      <c r="D32" s="61" t="n"/>
      <c r="E32" s="61" t="n"/>
      <c r="F32" s="61" t="n"/>
      <c r="G32" s="61" t="n"/>
      <c r="H32" s="61" t="n"/>
      <c r="I32" s="61" t="n"/>
      <c r="J32" s="61" t="n"/>
      <c r="K32" s="61" t="n"/>
      <c r="L32" s="61" t="n"/>
      <c r="M32" s="61" t="n"/>
      <c r="N32" s="98" t="n"/>
      <c r="O32" s="98" t="n"/>
      <c r="P32" s="98" t="n"/>
      <c r="Q32" s="98" t="n"/>
    </row>
    <row r="33">
      <c r="A33" s="54" t="inlineStr">
        <is>
          <t>CHG-0029</t>
        </is>
      </c>
      <c r="B33" s="61" t="n"/>
      <c r="C33" s="193" t="n"/>
      <c r="D33" s="61" t="n"/>
      <c r="E33" s="61" t="n"/>
      <c r="F33" s="61" t="n"/>
      <c r="G33" s="61" t="n"/>
      <c r="H33" s="61" t="n"/>
      <c r="I33" s="61" t="n"/>
      <c r="J33" s="61" t="n"/>
      <c r="K33" s="61" t="n"/>
      <c r="L33" s="61" t="n"/>
      <c r="M33" s="61" t="n"/>
      <c r="N33" s="98" t="n"/>
      <c r="O33" s="98" t="n"/>
      <c r="P33" s="98" t="n"/>
      <c r="Q33" s="98" t="n"/>
    </row>
    <row r="34">
      <c r="A34" s="54" t="inlineStr">
        <is>
          <t>CHG-0030</t>
        </is>
      </c>
      <c r="B34" s="61" t="n"/>
      <c r="C34" s="193" t="n"/>
      <c r="D34" s="61" t="n"/>
      <c r="E34" s="61" t="n"/>
      <c r="F34" s="61" t="n"/>
      <c r="G34" s="61" t="n"/>
      <c r="H34" s="61" t="n"/>
      <c r="I34" s="61" t="n"/>
      <c r="J34" s="61" t="n"/>
      <c r="K34" s="61" t="n"/>
      <c r="L34" s="61" t="n"/>
      <c r="M34" s="61" t="n"/>
      <c r="N34" s="98" t="n"/>
      <c r="O34" s="98" t="n"/>
      <c r="P34" s="98" t="n"/>
      <c r="Q34" s="98" t="n"/>
    </row>
    <row r="35">
      <c r="A35" s="54" t="inlineStr">
        <is>
          <t>CHG-0031</t>
        </is>
      </c>
      <c r="B35" s="61" t="n"/>
      <c r="C35" s="193" t="n"/>
      <c r="D35" s="61" t="n"/>
      <c r="E35" s="61" t="n"/>
      <c r="F35" s="61" t="n"/>
      <c r="G35" s="61" t="n"/>
      <c r="H35" s="61" t="n"/>
      <c r="I35" s="61" t="n"/>
      <c r="J35" s="61" t="n"/>
      <c r="K35" s="61" t="n"/>
      <c r="L35" s="61" t="n"/>
      <c r="M35" s="61" t="n"/>
      <c r="N35" s="98" t="n"/>
      <c r="O35" s="98" t="n"/>
      <c r="P35" s="98" t="n"/>
      <c r="Q35" s="98" t="n"/>
    </row>
    <row r="36">
      <c r="A36" s="54" t="inlineStr">
        <is>
          <t>CHG-0032</t>
        </is>
      </c>
      <c r="B36" s="61" t="n"/>
      <c r="C36" s="193" t="n"/>
      <c r="D36" s="61" t="n"/>
      <c r="E36" s="61" t="n"/>
      <c r="F36" s="61" t="n"/>
      <c r="G36" s="61" t="n"/>
      <c r="H36" s="61" t="n"/>
      <c r="I36" s="61" t="n"/>
      <c r="J36" s="61" t="n"/>
      <c r="K36" s="61" t="n"/>
      <c r="L36" s="61" t="n"/>
      <c r="M36" s="61" t="n"/>
      <c r="N36" s="98" t="n"/>
      <c r="O36" s="98" t="n"/>
      <c r="P36" s="98" t="n"/>
      <c r="Q36" s="98" t="n"/>
    </row>
    <row r="37">
      <c r="A37" s="54" t="inlineStr">
        <is>
          <t>CHG-0033</t>
        </is>
      </c>
      <c r="B37" s="61" t="n"/>
      <c r="C37" s="193" t="n"/>
      <c r="D37" s="61" t="n"/>
      <c r="E37" s="61" t="n"/>
      <c r="F37" s="61" t="n"/>
      <c r="G37" s="61" t="n"/>
      <c r="H37" s="61" t="n"/>
      <c r="I37" s="61" t="n"/>
      <c r="J37" s="61" t="n"/>
      <c r="K37" s="61" t="n"/>
      <c r="L37" s="61" t="n"/>
      <c r="M37" s="61" t="n"/>
      <c r="N37" s="98" t="n"/>
      <c r="O37" s="98" t="n"/>
      <c r="P37" s="98" t="n"/>
      <c r="Q37" s="98" t="n"/>
    </row>
    <row r="38">
      <c r="A38" s="54" t="inlineStr">
        <is>
          <t>CHG-0034</t>
        </is>
      </c>
      <c r="B38" s="61" t="n"/>
      <c r="C38" s="193" t="n"/>
      <c r="D38" s="61" t="n"/>
      <c r="E38" s="61" t="n"/>
      <c r="F38" s="61" t="n"/>
      <c r="G38" s="61" t="n"/>
      <c r="H38" s="61" t="n"/>
      <c r="I38" s="61" t="n"/>
      <c r="J38" s="61" t="n"/>
      <c r="K38" s="61" t="n"/>
      <c r="L38" s="61" t="n"/>
      <c r="M38" s="61" t="n"/>
      <c r="N38" s="98" t="n"/>
      <c r="O38" s="98" t="n"/>
      <c r="P38" s="98" t="n"/>
      <c r="Q38" s="98" t="n"/>
    </row>
    <row r="39">
      <c r="A39" s="54" t="inlineStr">
        <is>
          <t>CHG-0035</t>
        </is>
      </c>
      <c r="B39" s="61" t="n"/>
      <c r="C39" s="193" t="n"/>
      <c r="D39" s="61" t="n"/>
      <c r="E39" s="61" t="n"/>
      <c r="F39" s="61" t="n"/>
      <c r="G39" s="61" t="n"/>
      <c r="H39" s="61" t="n"/>
      <c r="I39" s="61" t="n"/>
      <c r="J39" s="61" t="n"/>
      <c r="K39" s="61" t="n"/>
      <c r="L39" s="61" t="n"/>
      <c r="M39" s="61" t="n"/>
      <c r="N39" s="98" t="n"/>
      <c r="O39" s="98" t="n"/>
      <c r="P39" s="98" t="n"/>
      <c r="Q39" s="98" t="n"/>
    </row>
    <row r="40">
      <c r="A40" s="54" t="inlineStr">
        <is>
          <t>CHG-0036</t>
        </is>
      </c>
      <c r="B40" s="61" t="n"/>
      <c r="C40" s="193" t="n"/>
      <c r="D40" s="61" t="n"/>
      <c r="E40" s="61" t="n"/>
      <c r="F40" s="61" t="n"/>
      <c r="G40" s="61" t="n"/>
      <c r="H40" s="61" t="n"/>
      <c r="I40" s="61" t="n"/>
      <c r="J40" s="61" t="n"/>
      <c r="K40" s="61" t="n"/>
      <c r="L40" s="61" t="n"/>
      <c r="M40" s="61" t="n"/>
      <c r="N40" s="98" t="n"/>
      <c r="O40" s="98" t="n"/>
      <c r="P40" s="98" t="n"/>
      <c r="Q40" s="98" t="n"/>
    </row>
    <row r="41">
      <c r="A41" s="54" t="inlineStr">
        <is>
          <t>CHG-0037</t>
        </is>
      </c>
      <c r="B41" s="61" t="n"/>
      <c r="C41" s="193" t="n"/>
      <c r="D41" s="61" t="n"/>
      <c r="E41" s="61" t="n"/>
      <c r="F41" s="61" t="n"/>
      <c r="G41" s="61" t="n"/>
      <c r="H41" s="61" t="n"/>
      <c r="I41" s="61" t="n"/>
      <c r="J41" s="61" t="n"/>
      <c r="K41" s="61" t="n"/>
      <c r="L41" s="61" t="n"/>
      <c r="M41" s="61" t="n"/>
      <c r="N41" s="98" t="n"/>
      <c r="O41" s="98" t="n"/>
      <c r="P41" s="98" t="n"/>
      <c r="Q41" s="98" t="n"/>
    </row>
    <row r="42">
      <c r="A42" s="54" t="inlineStr">
        <is>
          <t>CHG-0038</t>
        </is>
      </c>
      <c r="B42" s="61" t="n"/>
      <c r="C42" s="193" t="n"/>
      <c r="D42" s="61" t="n"/>
      <c r="E42" s="61" t="n"/>
      <c r="F42" s="61" t="n"/>
      <c r="G42" s="61" t="n"/>
      <c r="H42" s="61" t="n"/>
      <c r="I42" s="61" t="n"/>
      <c r="J42" s="61" t="n"/>
      <c r="K42" s="61" t="n"/>
      <c r="L42" s="61" t="n"/>
      <c r="M42" s="61" t="n"/>
      <c r="N42" s="98" t="n"/>
      <c r="O42" s="98" t="n"/>
      <c r="P42" s="98" t="n"/>
      <c r="Q42" s="98" t="n"/>
    </row>
    <row r="43">
      <c r="A43" s="54" t="inlineStr">
        <is>
          <t>CHG-0039</t>
        </is>
      </c>
      <c r="B43" s="61" t="n"/>
      <c r="C43" s="193" t="n"/>
      <c r="D43" s="61" t="n"/>
      <c r="E43" s="61" t="n"/>
      <c r="F43" s="61" t="n"/>
      <c r="G43" s="61" t="n"/>
      <c r="H43" s="61" t="n"/>
      <c r="I43" s="61" t="n"/>
      <c r="J43" s="61" t="n"/>
      <c r="K43" s="61" t="n"/>
      <c r="L43" s="61" t="n"/>
      <c r="M43" s="61" t="n"/>
      <c r="N43" s="98" t="n"/>
      <c r="O43" s="98" t="n"/>
      <c r="P43" s="98" t="n"/>
      <c r="Q43" s="98" t="n"/>
    </row>
    <row r="44">
      <c r="A44" s="54" t="inlineStr">
        <is>
          <t>CHG-0040</t>
        </is>
      </c>
      <c r="B44" s="61" t="n"/>
      <c r="C44" s="193" t="n"/>
      <c r="D44" s="61" t="n"/>
      <c r="E44" s="61" t="n"/>
      <c r="F44" s="61" t="n"/>
      <c r="G44" s="61" t="n"/>
      <c r="H44" s="61" t="n"/>
      <c r="I44" s="61" t="n"/>
      <c r="J44" s="61" t="n"/>
      <c r="K44" s="61" t="n"/>
      <c r="L44" s="61" t="n"/>
      <c r="M44" s="61" t="n"/>
      <c r="N44" s="98" t="n"/>
      <c r="O44" s="98" t="n"/>
      <c r="P44" s="98" t="n"/>
      <c r="Q44" s="98" t="n"/>
    </row>
    <row r="45">
      <c r="A45" s="54" t="inlineStr">
        <is>
          <t>CHG-0041</t>
        </is>
      </c>
      <c r="B45" s="61" t="n"/>
      <c r="C45" s="193" t="n"/>
      <c r="D45" s="61" t="n"/>
      <c r="E45" s="61" t="n"/>
      <c r="F45" s="61" t="n"/>
      <c r="G45" s="61" t="n"/>
      <c r="H45" s="61" t="n"/>
      <c r="I45" s="61" t="n"/>
      <c r="J45" s="61" t="n"/>
      <c r="K45" s="61" t="n"/>
      <c r="L45" s="61" t="n"/>
      <c r="M45" s="61" t="n"/>
      <c r="N45" s="98" t="n"/>
      <c r="O45" s="98" t="n"/>
      <c r="P45" s="98" t="n"/>
      <c r="Q45" s="98" t="n"/>
    </row>
    <row r="46">
      <c r="A46" s="54" t="inlineStr">
        <is>
          <t>CHG-0042</t>
        </is>
      </c>
      <c r="B46" s="61" t="n"/>
      <c r="C46" s="193" t="n"/>
      <c r="D46" s="61" t="n"/>
      <c r="E46" s="61" t="n"/>
      <c r="F46" s="61" t="n"/>
      <c r="G46" s="61" t="n"/>
      <c r="H46" s="61" t="n"/>
      <c r="I46" s="61" t="n"/>
      <c r="J46" s="61" t="n"/>
      <c r="K46" s="61" t="n"/>
      <c r="L46" s="61" t="n"/>
      <c r="M46" s="61" t="n"/>
      <c r="N46" s="98" t="n"/>
      <c r="O46" s="98" t="n"/>
      <c r="P46" s="98" t="n"/>
      <c r="Q46" s="98" t="n"/>
    </row>
    <row r="47">
      <c r="A47" s="54" t="inlineStr">
        <is>
          <t>CHG-0043</t>
        </is>
      </c>
      <c r="B47" s="61" t="n"/>
      <c r="C47" s="193" t="n"/>
      <c r="D47" s="61" t="n"/>
      <c r="E47" s="61" t="n"/>
      <c r="F47" s="61" t="n"/>
      <c r="G47" s="61" t="n"/>
      <c r="H47" s="61" t="n"/>
      <c r="I47" s="61" t="n"/>
      <c r="J47" s="61" t="n"/>
      <c r="K47" s="61" t="n"/>
      <c r="L47" s="61" t="n"/>
      <c r="M47" s="61" t="n"/>
      <c r="N47" s="98" t="n"/>
      <c r="O47" s="98" t="n"/>
      <c r="P47" s="98" t="n"/>
      <c r="Q47" s="98" t="n"/>
    </row>
    <row r="48">
      <c r="A48" s="54" t="inlineStr">
        <is>
          <t>CHG-0044</t>
        </is>
      </c>
      <c r="B48" s="61" t="n"/>
      <c r="C48" s="193" t="n"/>
      <c r="D48" s="61" t="n"/>
      <c r="E48" s="61" t="n"/>
      <c r="F48" s="61" t="n"/>
      <c r="G48" s="61" t="n"/>
      <c r="H48" s="61" t="n"/>
      <c r="I48" s="61" t="n"/>
      <c r="J48" s="61" t="n"/>
      <c r="K48" s="61" t="n"/>
      <c r="L48" s="61" t="n"/>
      <c r="M48" s="61" t="n"/>
      <c r="N48" s="98" t="n"/>
      <c r="O48" s="98" t="n"/>
      <c r="P48" s="98" t="n"/>
      <c r="Q48" s="98" t="n"/>
    </row>
    <row r="49">
      <c r="A49" s="54" t="inlineStr">
        <is>
          <t>CHG-0045</t>
        </is>
      </c>
      <c r="B49" s="61" t="n"/>
      <c r="C49" s="193" t="n"/>
      <c r="D49" s="61" t="n"/>
      <c r="E49" s="61" t="n"/>
      <c r="F49" s="61" t="n"/>
      <c r="G49" s="61" t="n"/>
      <c r="H49" s="61" t="n"/>
      <c r="I49" s="61" t="n"/>
      <c r="J49" s="61" t="n"/>
      <c r="K49" s="61" t="n"/>
      <c r="L49" s="61" t="n"/>
      <c r="M49" s="61" t="n"/>
      <c r="N49" s="98" t="n"/>
      <c r="O49" s="98" t="n"/>
      <c r="P49" s="98" t="n"/>
      <c r="Q49" s="98" t="n"/>
    </row>
    <row r="50">
      <c r="A50" s="54" t="inlineStr">
        <is>
          <t>CHG-0046</t>
        </is>
      </c>
      <c r="B50" s="61" t="n"/>
      <c r="C50" s="193" t="n"/>
      <c r="D50" s="61" t="n"/>
      <c r="E50" s="61" t="n"/>
      <c r="F50" s="61" t="n"/>
      <c r="G50" s="61" t="n"/>
      <c r="H50" s="61" t="n"/>
      <c r="I50" s="61" t="n"/>
      <c r="J50" s="61" t="n"/>
      <c r="K50" s="61" t="n"/>
      <c r="L50" s="61" t="n"/>
      <c r="M50" s="61" t="n"/>
      <c r="N50" s="98" t="n"/>
      <c r="O50" s="98" t="n"/>
      <c r="P50" s="98" t="n"/>
      <c r="Q50" s="98" t="n"/>
    </row>
    <row r="51">
      <c r="A51" s="54" t="inlineStr">
        <is>
          <t>CHG-0047</t>
        </is>
      </c>
      <c r="B51" s="61" t="n"/>
      <c r="C51" s="193" t="n"/>
      <c r="D51" s="61" t="n"/>
      <c r="E51" s="61" t="n"/>
      <c r="F51" s="61" t="n"/>
      <c r="G51" s="61" t="n"/>
      <c r="H51" s="61" t="n"/>
      <c r="I51" s="61" t="n"/>
      <c r="J51" s="61" t="n"/>
      <c r="K51" s="61" t="n"/>
      <c r="L51" s="61" t="n"/>
      <c r="M51" s="61" t="n"/>
      <c r="N51" s="98" t="n"/>
      <c r="O51" s="98" t="n"/>
      <c r="P51" s="98" t="n"/>
      <c r="Q51" s="98" t="n"/>
    </row>
    <row r="52">
      <c r="A52" s="54" t="inlineStr">
        <is>
          <t>CHG-0048</t>
        </is>
      </c>
      <c r="B52" s="61" t="n"/>
      <c r="C52" s="193" t="n"/>
      <c r="D52" s="61" t="n"/>
      <c r="E52" s="61" t="n"/>
      <c r="F52" s="61" t="n"/>
      <c r="G52" s="61" t="n"/>
      <c r="H52" s="61" t="n"/>
      <c r="I52" s="61" t="n"/>
      <c r="J52" s="61" t="n"/>
      <c r="K52" s="61" t="n"/>
      <c r="L52" s="61" t="n"/>
      <c r="M52" s="61" t="n"/>
      <c r="N52" s="98" t="n"/>
      <c r="O52" s="98" t="n"/>
      <c r="P52" s="98" t="n"/>
      <c r="Q52" s="98" t="n"/>
    </row>
    <row r="53">
      <c r="A53" s="54" t="inlineStr">
        <is>
          <t>CHG-0049</t>
        </is>
      </c>
      <c r="B53" s="61" t="n"/>
      <c r="C53" s="193" t="n"/>
      <c r="D53" s="61" t="n"/>
      <c r="E53" s="61" t="n"/>
      <c r="F53" s="61" t="n"/>
      <c r="G53" s="61" t="n"/>
      <c r="H53" s="61" t="n"/>
      <c r="I53" s="61" t="n"/>
      <c r="J53" s="61" t="n"/>
      <c r="K53" s="61" t="n"/>
      <c r="L53" s="61" t="n"/>
      <c r="M53" s="61" t="n"/>
      <c r="N53" s="98" t="n"/>
      <c r="O53" s="98" t="n"/>
      <c r="P53" s="98" t="n"/>
      <c r="Q53" s="98" t="n"/>
    </row>
    <row r="54">
      <c r="A54" s="54" t="inlineStr">
        <is>
          <t>CHG-0050</t>
        </is>
      </c>
      <c r="B54" s="61" t="n"/>
      <c r="C54" s="193" t="n"/>
      <c r="D54" s="61" t="n"/>
      <c r="E54" s="61" t="n"/>
      <c r="F54" s="61" t="n"/>
      <c r="G54" s="61" t="n"/>
      <c r="H54" s="61" t="n"/>
      <c r="I54" s="61" t="n"/>
      <c r="J54" s="61" t="n"/>
      <c r="K54" s="61" t="n"/>
      <c r="L54" s="61" t="n"/>
      <c r="M54" s="61" t="n"/>
      <c r="N54" s="98" t="n"/>
      <c r="O54" s="98" t="n"/>
      <c r="P54" s="98" t="n"/>
      <c r="Q54" s="98" t="n"/>
    </row>
    <row r="55">
      <c r="A55" s="54" t="inlineStr">
        <is>
          <t>CHG-0051</t>
        </is>
      </c>
      <c r="B55" s="61" t="n"/>
      <c r="C55" s="193" t="n"/>
      <c r="D55" s="61" t="n"/>
      <c r="E55" s="61" t="n"/>
      <c r="F55" s="61" t="n"/>
      <c r="G55" s="61" t="n"/>
      <c r="H55" s="61" t="n"/>
      <c r="I55" s="61" t="n"/>
      <c r="J55" s="61" t="n"/>
      <c r="K55" s="61" t="n"/>
      <c r="L55" s="61" t="n"/>
      <c r="M55" s="61" t="n"/>
      <c r="N55" s="98" t="n"/>
      <c r="O55" s="98" t="n"/>
      <c r="P55" s="98" t="n"/>
      <c r="Q55" s="98" t="n"/>
    </row>
    <row r="56">
      <c r="A56" s="54" t="inlineStr">
        <is>
          <t>CHG-0052</t>
        </is>
      </c>
      <c r="B56" s="61" t="n"/>
      <c r="C56" s="193" t="n"/>
      <c r="D56" s="61" t="n"/>
      <c r="E56" s="61" t="n"/>
      <c r="F56" s="61" t="n"/>
      <c r="G56" s="61" t="n"/>
      <c r="H56" s="61" t="n"/>
      <c r="I56" s="61" t="n"/>
      <c r="J56" s="61" t="n"/>
      <c r="K56" s="61" t="n"/>
      <c r="L56" s="61" t="n"/>
      <c r="M56" s="61" t="n"/>
      <c r="N56" s="98" t="n"/>
      <c r="O56" s="98" t="n"/>
      <c r="P56" s="98" t="n"/>
      <c r="Q56" s="98" t="n"/>
    </row>
    <row r="57">
      <c r="A57" s="54" t="inlineStr">
        <is>
          <t>CHG-0053</t>
        </is>
      </c>
      <c r="B57" s="61" t="n"/>
      <c r="C57" s="193" t="n"/>
      <c r="D57" s="61" t="n"/>
      <c r="E57" s="61" t="n"/>
      <c r="F57" s="61" t="n"/>
      <c r="G57" s="61" t="n"/>
      <c r="H57" s="61" t="n"/>
      <c r="I57" s="61" t="n"/>
      <c r="J57" s="61" t="n"/>
      <c r="K57" s="61" t="n"/>
      <c r="L57" s="61" t="n"/>
      <c r="M57" s="61" t="n"/>
      <c r="N57" s="98" t="n"/>
      <c r="O57" s="98" t="n"/>
      <c r="P57" s="98" t="n"/>
      <c r="Q57" s="98" t="n"/>
    </row>
    <row r="58">
      <c r="A58" s="54" t="inlineStr">
        <is>
          <t>CHG-0054</t>
        </is>
      </c>
      <c r="B58" s="61" t="n"/>
      <c r="C58" s="193" t="n"/>
      <c r="D58" s="61" t="n"/>
      <c r="E58" s="61" t="n"/>
      <c r="F58" s="61" t="n"/>
      <c r="G58" s="61" t="n"/>
      <c r="H58" s="61" t="n"/>
      <c r="I58" s="61" t="n"/>
      <c r="J58" s="61" t="n"/>
      <c r="K58" s="61" t="n"/>
      <c r="L58" s="61" t="n"/>
      <c r="M58" s="61" t="n"/>
      <c r="N58" s="98" t="n"/>
      <c r="O58" s="98" t="n"/>
      <c r="P58" s="98" t="n"/>
      <c r="Q58" s="98" t="n"/>
    </row>
    <row r="59">
      <c r="A59" s="54" t="inlineStr">
        <is>
          <t>CHG-0055</t>
        </is>
      </c>
      <c r="B59" s="61" t="n"/>
      <c r="C59" s="193" t="n"/>
      <c r="D59" s="61" t="n"/>
      <c r="E59" s="61" t="n"/>
      <c r="F59" s="61" t="n"/>
      <c r="G59" s="61" t="n"/>
      <c r="H59" s="61" t="n"/>
      <c r="I59" s="61" t="n"/>
      <c r="J59" s="61" t="n"/>
      <c r="K59" s="61" t="n"/>
      <c r="L59" s="61" t="n"/>
      <c r="M59" s="61" t="n"/>
      <c r="N59" s="98" t="n"/>
      <c r="O59" s="98" t="n"/>
      <c r="P59" s="98" t="n"/>
      <c r="Q59" s="98" t="n"/>
    </row>
    <row r="60">
      <c r="A60" s="54" t="inlineStr">
        <is>
          <t>CHG-0056</t>
        </is>
      </c>
      <c r="B60" s="61" t="n"/>
      <c r="C60" s="193" t="n"/>
      <c r="D60" s="61" t="n"/>
      <c r="E60" s="61" t="n"/>
      <c r="F60" s="61" t="n"/>
      <c r="G60" s="61" t="n"/>
      <c r="H60" s="61" t="n"/>
      <c r="I60" s="61" t="n"/>
      <c r="J60" s="61" t="n"/>
      <c r="K60" s="61" t="n"/>
      <c r="L60" s="61" t="n"/>
      <c r="M60" s="61" t="n"/>
      <c r="N60" s="98" t="n"/>
      <c r="O60" s="98" t="n"/>
      <c r="P60" s="98" t="n"/>
      <c r="Q60" s="98" t="n"/>
    </row>
    <row r="61">
      <c r="A61" s="54" t="inlineStr">
        <is>
          <t>CHG-0057</t>
        </is>
      </c>
      <c r="B61" s="61" t="n"/>
      <c r="C61" s="193" t="n"/>
      <c r="D61" s="61" t="n"/>
      <c r="E61" s="61" t="n"/>
      <c r="F61" s="61" t="n"/>
      <c r="G61" s="61" t="n"/>
      <c r="H61" s="61" t="n"/>
      <c r="I61" s="61" t="n"/>
      <c r="J61" s="61" t="n"/>
      <c r="K61" s="61" t="n"/>
      <c r="L61" s="61" t="n"/>
      <c r="M61" s="61" t="n"/>
      <c r="N61" s="98" t="n"/>
      <c r="O61" s="98" t="n"/>
      <c r="P61" s="98" t="n"/>
      <c r="Q61" s="98" t="n"/>
    </row>
    <row r="62">
      <c r="A62" s="54" t="inlineStr">
        <is>
          <t>CHG-0058</t>
        </is>
      </c>
      <c r="B62" s="61" t="n"/>
      <c r="C62" s="193" t="n"/>
      <c r="D62" s="61" t="n"/>
      <c r="E62" s="61" t="n"/>
      <c r="F62" s="61" t="n"/>
      <c r="G62" s="61" t="n"/>
      <c r="H62" s="61" t="n"/>
      <c r="I62" s="61" t="n"/>
      <c r="J62" s="61" t="n"/>
      <c r="K62" s="61" t="n"/>
      <c r="L62" s="61" t="n"/>
      <c r="M62" s="61" t="n"/>
      <c r="N62" s="98" t="n"/>
      <c r="O62" s="98" t="n"/>
      <c r="P62" s="98" t="n"/>
      <c r="Q62" s="98" t="n"/>
    </row>
    <row r="63">
      <c r="A63" s="54" t="inlineStr">
        <is>
          <t>CHG-0059</t>
        </is>
      </c>
      <c r="B63" s="61" t="n"/>
      <c r="C63" s="193" t="n"/>
      <c r="D63" s="61" t="n"/>
      <c r="E63" s="61" t="n"/>
      <c r="F63" s="61" t="n"/>
      <c r="G63" s="61" t="n"/>
      <c r="H63" s="61" t="n"/>
      <c r="I63" s="61" t="n"/>
      <c r="J63" s="61" t="n"/>
      <c r="K63" s="61" t="n"/>
      <c r="L63" s="61" t="n"/>
      <c r="M63" s="61" t="n"/>
      <c r="N63" s="98" t="n"/>
      <c r="O63" s="98" t="n"/>
      <c r="P63" s="98" t="n"/>
      <c r="Q63" s="98" t="n"/>
    </row>
    <row r="64">
      <c r="A64" s="54" t="inlineStr">
        <is>
          <t>CHG-0060</t>
        </is>
      </c>
      <c r="B64" s="61" t="n"/>
      <c r="C64" s="193" t="n"/>
      <c r="D64" s="61" t="n"/>
      <c r="E64" s="61" t="n"/>
      <c r="F64" s="61" t="n"/>
      <c r="G64" s="61" t="n"/>
      <c r="H64" s="61" t="n"/>
      <c r="I64" s="61" t="n"/>
      <c r="J64" s="61" t="n"/>
      <c r="K64" s="61" t="n"/>
      <c r="L64" s="61" t="n"/>
      <c r="M64" s="61" t="n"/>
      <c r="N64" s="98" t="n"/>
      <c r="O64" s="98" t="n"/>
      <c r="P64" s="98" t="n"/>
      <c r="Q64" s="98" t="n"/>
    </row>
    <row r="65">
      <c r="A65" s="54" t="inlineStr">
        <is>
          <t>CHG-0061</t>
        </is>
      </c>
      <c r="B65" s="61" t="n"/>
      <c r="C65" s="193" t="n"/>
      <c r="D65" s="61" t="n"/>
      <c r="E65" s="61" t="n"/>
      <c r="F65" s="61" t="n"/>
      <c r="G65" s="61" t="n"/>
      <c r="H65" s="61" t="n"/>
      <c r="I65" s="61" t="n"/>
      <c r="J65" s="61" t="n"/>
      <c r="K65" s="61" t="n"/>
      <c r="L65" s="61" t="n"/>
      <c r="M65" s="61" t="n"/>
      <c r="N65" s="98" t="n"/>
      <c r="O65" s="98" t="n"/>
      <c r="P65" s="98" t="n"/>
      <c r="Q65" s="98" t="n"/>
    </row>
    <row r="66">
      <c r="A66" s="54" t="inlineStr">
        <is>
          <t>CHG-0062</t>
        </is>
      </c>
      <c r="B66" s="61" t="n"/>
      <c r="C66" s="193" t="n"/>
      <c r="D66" s="61" t="n"/>
      <c r="E66" s="61" t="n"/>
      <c r="F66" s="61" t="n"/>
      <c r="G66" s="61" t="n"/>
      <c r="H66" s="61" t="n"/>
      <c r="I66" s="61" t="n"/>
      <c r="J66" s="61" t="n"/>
      <c r="K66" s="61" t="n"/>
      <c r="L66" s="61" t="n"/>
      <c r="M66" s="61" t="n"/>
      <c r="N66" s="98" t="n"/>
      <c r="O66" s="98" t="n"/>
      <c r="P66" s="98" t="n"/>
      <c r="Q66" s="98" t="n"/>
    </row>
    <row r="67">
      <c r="A67" s="54" t="inlineStr">
        <is>
          <t>CHG-0063</t>
        </is>
      </c>
      <c r="B67" s="61" t="n"/>
      <c r="C67" s="193" t="n"/>
      <c r="D67" s="61" t="n"/>
      <c r="E67" s="61" t="n"/>
      <c r="F67" s="61" t="n"/>
      <c r="G67" s="61" t="n"/>
      <c r="H67" s="61" t="n"/>
      <c r="I67" s="61" t="n"/>
      <c r="J67" s="61" t="n"/>
      <c r="K67" s="61" t="n"/>
      <c r="L67" s="61" t="n"/>
      <c r="M67" s="61" t="n"/>
      <c r="N67" s="98" t="n"/>
      <c r="O67" s="98" t="n"/>
      <c r="P67" s="98" t="n"/>
      <c r="Q67" s="98" t="n"/>
    </row>
    <row r="68">
      <c r="A68" s="54" t="inlineStr">
        <is>
          <t>CHG-0064</t>
        </is>
      </c>
      <c r="B68" s="61" t="n"/>
      <c r="C68" s="193" t="n"/>
      <c r="D68" s="61" t="n"/>
      <c r="E68" s="61" t="n"/>
      <c r="F68" s="61" t="n"/>
      <c r="G68" s="61" t="n"/>
      <c r="H68" s="61" t="n"/>
      <c r="I68" s="61" t="n"/>
      <c r="J68" s="61" t="n"/>
      <c r="K68" s="61" t="n"/>
      <c r="L68" s="61" t="n"/>
      <c r="M68" s="61" t="n"/>
      <c r="N68" s="98" t="n"/>
      <c r="O68" s="98" t="n"/>
      <c r="P68" s="98" t="n"/>
      <c r="Q68" s="98" t="n"/>
    </row>
    <row r="69">
      <c r="A69" s="54" t="inlineStr">
        <is>
          <t>CHG-0065</t>
        </is>
      </c>
      <c r="B69" s="61" t="n"/>
      <c r="C69" s="193" t="n"/>
      <c r="D69" s="61" t="n"/>
      <c r="E69" s="61" t="n"/>
      <c r="F69" s="61" t="n"/>
      <c r="G69" s="61" t="n"/>
      <c r="H69" s="61" t="n"/>
      <c r="I69" s="61" t="n"/>
      <c r="J69" s="61" t="n"/>
      <c r="K69" s="61" t="n"/>
      <c r="L69" s="61" t="n"/>
      <c r="M69" s="61" t="n"/>
      <c r="N69" s="98" t="n"/>
      <c r="O69" s="98" t="n"/>
      <c r="P69" s="98" t="n"/>
      <c r="Q69" s="98" t="n"/>
    </row>
    <row r="70">
      <c r="A70" s="54" t="inlineStr">
        <is>
          <t>CHG-0066</t>
        </is>
      </c>
      <c r="B70" s="61" t="n"/>
      <c r="C70" s="193" t="n"/>
      <c r="D70" s="61" t="n"/>
      <c r="E70" s="61" t="n"/>
      <c r="F70" s="61" t="n"/>
      <c r="G70" s="61" t="n"/>
      <c r="H70" s="61" t="n"/>
      <c r="I70" s="61" t="n"/>
      <c r="J70" s="61" t="n"/>
      <c r="K70" s="61" t="n"/>
      <c r="L70" s="61" t="n"/>
      <c r="M70" s="61" t="n"/>
      <c r="N70" s="98" t="n"/>
      <c r="O70" s="98" t="n"/>
      <c r="P70" s="98" t="n"/>
      <c r="Q70" s="98" t="n"/>
    </row>
    <row r="71">
      <c r="A71" s="54" t="inlineStr">
        <is>
          <t>CHG-0067</t>
        </is>
      </c>
      <c r="B71" s="61" t="n"/>
      <c r="C71" s="193" t="n"/>
      <c r="D71" s="61" t="n"/>
      <c r="E71" s="61" t="n"/>
      <c r="F71" s="61" t="n"/>
      <c r="G71" s="61" t="n"/>
      <c r="H71" s="61" t="n"/>
      <c r="I71" s="61" t="n"/>
      <c r="J71" s="61" t="n"/>
      <c r="K71" s="61" t="n"/>
      <c r="L71" s="61" t="n"/>
      <c r="M71" s="61" t="n"/>
      <c r="N71" s="98" t="n"/>
      <c r="O71" s="98" t="n"/>
      <c r="P71" s="98" t="n"/>
      <c r="Q71" s="98" t="n"/>
    </row>
    <row r="72">
      <c r="A72" s="54" t="inlineStr">
        <is>
          <t>CHG-0068</t>
        </is>
      </c>
      <c r="B72" s="61" t="n"/>
      <c r="C72" s="193" t="n"/>
      <c r="D72" s="61" t="n"/>
      <c r="E72" s="61" t="n"/>
      <c r="F72" s="61" t="n"/>
      <c r="G72" s="61" t="n"/>
      <c r="H72" s="61" t="n"/>
      <c r="I72" s="61" t="n"/>
      <c r="J72" s="61" t="n"/>
      <c r="K72" s="61" t="n"/>
      <c r="L72" s="61" t="n"/>
      <c r="M72" s="61" t="n"/>
      <c r="N72" s="98" t="n"/>
      <c r="O72" s="98" t="n"/>
      <c r="P72" s="98" t="n"/>
      <c r="Q72" s="98" t="n"/>
    </row>
    <row r="73">
      <c r="A73" s="54" t="inlineStr">
        <is>
          <t>CHG-0069</t>
        </is>
      </c>
      <c r="B73" s="61" t="n"/>
      <c r="C73" s="193" t="n"/>
      <c r="D73" s="61" t="n"/>
      <c r="E73" s="61" t="n"/>
      <c r="F73" s="61" t="n"/>
      <c r="G73" s="61" t="n"/>
      <c r="H73" s="61" t="n"/>
      <c r="I73" s="61" t="n"/>
      <c r="J73" s="61" t="n"/>
      <c r="K73" s="61" t="n"/>
      <c r="L73" s="61" t="n"/>
      <c r="M73" s="61" t="n"/>
      <c r="N73" s="98" t="n"/>
      <c r="O73" s="98" t="n"/>
      <c r="P73" s="98" t="n"/>
      <c r="Q73" s="98" t="n"/>
    </row>
    <row r="74">
      <c r="A74" s="54" t="inlineStr">
        <is>
          <t>CHG-0070</t>
        </is>
      </c>
      <c r="B74" s="61" t="n"/>
      <c r="C74" s="193" t="n"/>
      <c r="D74" s="61" t="n"/>
      <c r="E74" s="61" t="n"/>
      <c r="F74" s="61" t="n"/>
      <c r="G74" s="61" t="n"/>
      <c r="H74" s="61" t="n"/>
      <c r="I74" s="61" t="n"/>
      <c r="J74" s="61" t="n"/>
      <c r="K74" s="61" t="n"/>
      <c r="L74" s="61" t="n"/>
      <c r="M74" s="61" t="n"/>
      <c r="N74" s="98" t="n"/>
      <c r="O74" s="98" t="n"/>
      <c r="P74" s="98" t="n"/>
      <c r="Q74" s="98" t="n"/>
    </row>
    <row r="75">
      <c r="A75" s="54" t="inlineStr">
        <is>
          <t>CHG-0071</t>
        </is>
      </c>
      <c r="B75" s="61" t="n"/>
      <c r="C75" s="193" t="n"/>
      <c r="D75" s="61" t="n"/>
      <c r="E75" s="61" t="n"/>
      <c r="F75" s="61" t="n"/>
      <c r="G75" s="61" t="n"/>
      <c r="H75" s="61" t="n"/>
      <c r="I75" s="61" t="n"/>
      <c r="J75" s="61" t="n"/>
      <c r="K75" s="61" t="n"/>
      <c r="L75" s="61" t="n"/>
      <c r="M75" s="61" t="n"/>
      <c r="N75" s="98" t="n"/>
      <c r="O75" s="98" t="n"/>
      <c r="P75" s="98" t="n"/>
      <c r="Q75" s="98" t="n"/>
    </row>
    <row r="76">
      <c r="A76" s="54" t="inlineStr">
        <is>
          <t>CHG-0072</t>
        </is>
      </c>
      <c r="B76" s="61" t="n"/>
      <c r="C76" s="193" t="n"/>
      <c r="D76" s="61" t="n"/>
      <c r="E76" s="61" t="n"/>
      <c r="F76" s="61" t="n"/>
      <c r="G76" s="61" t="n"/>
      <c r="H76" s="61" t="n"/>
      <c r="I76" s="61" t="n"/>
      <c r="J76" s="61" t="n"/>
      <c r="K76" s="61" t="n"/>
      <c r="L76" s="61" t="n"/>
      <c r="M76" s="61" t="n"/>
      <c r="N76" s="98" t="n"/>
      <c r="O76" s="98" t="n"/>
      <c r="P76" s="98" t="n"/>
      <c r="Q76" s="98" t="n"/>
    </row>
    <row r="77">
      <c r="A77" s="54" t="inlineStr">
        <is>
          <t>CHG-0073</t>
        </is>
      </c>
      <c r="B77" s="61" t="n"/>
      <c r="C77" s="193" t="n"/>
      <c r="D77" s="61" t="n"/>
      <c r="E77" s="61" t="n"/>
      <c r="F77" s="61" t="n"/>
      <c r="G77" s="61" t="n"/>
      <c r="H77" s="61" t="n"/>
      <c r="I77" s="61" t="n"/>
      <c r="J77" s="61" t="n"/>
      <c r="K77" s="61" t="n"/>
      <c r="L77" s="61" t="n"/>
      <c r="M77" s="61" t="n"/>
      <c r="N77" s="98" t="n"/>
      <c r="O77" s="98" t="n"/>
      <c r="P77" s="98" t="n"/>
      <c r="Q77" s="98" t="n"/>
    </row>
    <row r="78">
      <c r="A78" s="54" t="inlineStr">
        <is>
          <t>CHG-0074</t>
        </is>
      </c>
      <c r="B78" s="61" t="n"/>
      <c r="C78" s="193" t="n"/>
      <c r="D78" s="61" t="n"/>
      <c r="E78" s="61" t="n"/>
      <c r="F78" s="61" t="n"/>
      <c r="G78" s="61" t="n"/>
      <c r="H78" s="61" t="n"/>
      <c r="I78" s="61" t="n"/>
      <c r="J78" s="61" t="n"/>
      <c r="K78" s="61" t="n"/>
      <c r="L78" s="61" t="n"/>
      <c r="M78" s="61" t="n"/>
      <c r="N78" s="98" t="n"/>
      <c r="O78" s="98" t="n"/>
      <c r="P78" s="98" t="n"/>
      <c r="Q78" s="98" t="n"/>
    </row>
    <row r="79">
      <c r="A79" s="54" t="inlineStr">
        <is>
          <t>CHG-0075</t>
        </is>
      </c>
      <c r="B79" s="61" t="n"/>
      <c r="C79" s="193" t="n"/>
      <c r="D79" s="61" t="n"/>
      <c r="E79" s="61" t="n"/>
      <c r="F79" s="61" t="n"/>
      <c r="G79" s="61" t="n"/>
      <c r="H79" s="61" t="n"/>
      <c r="I79" s="61" t="n"/>
      <c r="J79" s="61" t="n"/>
      <c r="K79" s="61" t="n"/>
      <c r="L79" s="61" t="n"/>
      <c r="M79" s="61" t="n"/>
      <c r="N79" s="98" t="n"/>
      <c r="O79" s="98" t="n"/>
      <c r="P79" s="98" t="n"/>
      <c r="Q79" s="98" t="n"/>
    </row>
    <row r="80">
      <c r="A80" s="54" t="inlineStr">
        <is>
          <t>CHG-0076</t>
        </is>
      </c>
      <c r="B80" s="61" t="n"/>
      <c r="C80" s="193" t="n"/>
      <c r="D80" s="61" t="n"/>
      <c r="E80" s="61" t="n"/>
      <c r="F80" s="61" t="n"/>
      <c r="G80" s="61" t="n"/>
      <c r="H80" s="61" t="n"/>
      <c r="I80" s="61" t="n"/>
      <c r="J80" s="61" t="n"/>
      <c r="K80" s="61" t="n"/>
      <c r="L80" s="61" t="n"/>
      <c r="M80" s="61" t="n"/>
      <c r="N80" s="98" t="n"/>
      <c r="O80" s="98" t="n"/>
      <c r="P80" s="98" t="n"/>
      <c r="Q80" s="98" t="n"/>
    </row>
    <row r="81">
      <c r="A81" s="54" t="inlineStr">
        <is>
          <t>CHG-0077</t>
        </is>
      </c>
      <c r="B81" s="61" t="n"/>
      <c r="C81" s="193" t="n"/>
      <c r="D81" s="61" t="n"/>
      <c r="E81" s="61" t="n"/>
      <c r="F81" s="61" t="n"/>
      <c r="G81" s="61" t="n"/>
      <c r="H81" s="61" t="n"/>
      <c r="I81" s="61" t="n"/>
      <c r="J81" s="61" t="n"/>
      <c r="K81" s="61" t="n"/>
      <c r="L81" s="61" t="n"/>
      <c r="M81" s="61" t="n"/>
      <c r="N81" s="98" t="n"/>
      <c r="O81" s="98" t="n"/>
      <c r="P81" s="98" t="n"/>
      <c r="Q81" s="98" t="n"/>
    </row>
    <row r="82">
      <c r="A82" s="54" t="inlineStr">
        <is>
          <t>CHG-0078</t>
        </is>
      </c>
      <c r="B82" s="61" t="n"/>
      <c r="C82" s="193" t="n"/>
      <c r="D82" s="61" t="n"/>
      <c r="E82" s="61" t="n"/>
      <c r="F82" s="61" t="n"/>
      <c r="G82" s="61" t="n"/>
      <c r="H82" s="61" t="n"/>
      <c r="I82" s="61" t="n"/>
      <c r="J82" s="61" t="n"/>
      <c r="K82" s="61" t="n"/>
      <c r="L82" s="61" t="n"/>
      <c r="M82" s="61" t="n"/>
      <c r="N82" s="98" t="n"/>
      <c r="O82" s="98" t="n"/>
      <c r="P82" s="98" t="n"/>
      <c r="Q82" s="98" t="n"/>
    </row>
    <row r="83">
      <c r="A83" s="54" t="inlineStr">
        <is>
          <t>CHG-0079</t>
        </is>
      </c>
      <c r="B83" s="61" t="n"/>
      <c r="C83" s="193" t="n"/>
      <c r="D83" s="61" t="n"/>
      <c r="E83" s="61" t="n"/>
      <c r="F83" s="61" t="n"/>
      <c r="G83" s="61" t="n"/>
      <c r="H83" s="61" t="n"/>
      <c r="I83" s="61" t="n"/>
      <c r="J83" s="61" t="n"/>
      <c r="K83" s="61" t="n"/>
      <c r="L83" s="61" t="n"/>
      <c r="M83" s="61" t="n"/>
      <c r="N83" s="98" t="n"/>
      <c r="O83" s="98" t="n"/>
      <c r="P83" s="98" t="n"/>
      <c r="Q83" s="98" t="n"/>
    </row>
    <row r="84">
      <c r="A84" s="54" t="inlineStr">
        <is>
          <t>CHG-0080</t>
        </is>
      </c>
      <c r="B84" s="61" t="n"/>
      <c r="C84" s="193" t="n"/>
      <c r="D84" s="61" t="n"/>
      <c r="E84" s="61" t="n"/>
      <c r="F84" s="61" t="n"/>
      <c r="G84" s="61" t="n"/>
      <c r="H84" s="61" t="n"/>
      <c r="I84" s="61" t="n"/>
      <c r="J84" s="61" t="n"/>
      <c r="K84" s="61" t="n"/>
      <c r="L84" s="61" t="n"/>
      <c r="M84" s="61" t="n"/>
      <c r="N84" s="98" t="n"/>
      <c r="O84" s="98" t="n"/>
      <c r="P84" s="98" t="n"/>
      <c r="Q84" s="98" t="n"/>
    </row>
    <row r="85">
      <c r="A85" s="54" t="inlineStr">
        <is>
          <t>CHG-0081</t>
        </is>
      </c>
      <c r="B85" s="61" t="n"/>
      <c r="C85" s="193" t="n"/>
      <c r="D85" s="61" t="n"/>
      <c r="E85" s="61" t="n"/>
      <c r="F85" s="61" t="n"/>
      <c r="G85" s="61" t="n"/>
      <c r="H85" s="61" t="n"/>
      <c r="I85" s="61" t="n"/>
      <c r="J85" s="61" t="n"/>
      <c r="K85" s="61" t="n"/>
      <c r="L85" s="61" t="n"/>
      <c r="M85" s="61" t="n"/>
      <c r="N85" s="98" t="n"/>
      <c r="O85" s="98" t="n"/>
      <c r="P85" s="98" t="n"/>
      <c r="Q85" s="98" t="n"/>
    </row>
    <row r="86">
      <c r="A86" s="54" t="inlineStr">
        <is>
          <t>CHG-0082</t>
        </is>
      </c>
      <c r="B86" s="61" t="n"/>
      <c r="C86" s="193" t="n"/>
      <c r="D86" s="61" t="n"/>
      <c r="E86" s="61" t="n"/>
      <c r="F86" s="61" t="n"/>
      <c r="G86" s="61" t="n"/>
      <c r="H86" s="61" t="n"/>
      <c r="I86" s="61" t="n"/>
      <c r="J86" s="61" t="n"/>
      <c r="K86" s="61" t="n"/>
      <c r="L86" s="61" t="n"/>
      <c r="M86" s="61" t="n"/>
      <c r="N86" s="98" t="n"/>
      <c r="O86" s="98" t="n"/>
      <c r="P86" s="98" t="n"/>
      <c r="Q86" s="98" t="n"/>
    </row>
    <row r="87">
      <c r="A87" s="54" t="inlineStr">
        <is>
          <t>CHG-0083</t>
        </is>
      </c>
      <c r="B87" s="61" t="n"/>
      <c r="C87" s="193" t="n"/>
      <c r="D87" s="61" t="n"/>
      <c r="E87" s="61" t="n"/>
      <c r="F87" s="61" t="n"/>
      <c r="G87" s="61" t="n"/>
      <c r="H87" s="61" t="n"/>
      <c r="I87" s="61" t="n"/>
      <c r="J87" s="61" t="n"/>
      <c r="K87" s="61" t="n"/>
      <c r="L87" s="61" t="n"/>
      <c r="M87" s="61" t="n"/>
      <c r="N87" s="98" t="n"/>
      <c r="O87" s="98" t="n"/>
      <c r="P87" s="98" t="n"/>
      <c r="Q87" s="98" t="n"/>
    </row>
    <row r="88">
      <c r="A88" s="54" t="inlineStr">
        <is>
          <t>CHG-0084</t>
        </is>
      </c>
      <c r="B88" s="61" t="n"/>
      <c r="C88" s="193" t="n"/>
      <c r="D88" s="61" t="n"/>
      <c r="E88" s="61" t="n"/>
      <c r="F88" s="61" t="n"/>
      <c r="G88" s="61" t="n"/>
      <c r="H88" s="61" t="n"/>
      <c r="I88" s="61" t="n"/>
      <c r="J88" s="61" t="n"/>
      <c r="K88" s="61" t="n"/>
      <c r="L88" s="61" t="n"/>
      <c r="M88" s="61" t="n"/>
      <c r="N88" s="98" t="n"/>
      <c r="O88" s="98" t="n"/>
      <c r="P88" s="98" t="n"/>
      <c r="Q88" s="98" t="n"/>
    </row>
    <row r="89">
      <c r="A89" s="54" t="inlineStr">
        <is>
          <t>CHG-0085</t>
        </is>
      </c>
      <c r="B89" s="61" t="n"/>
      <c r="C89" s="193" t="n"/>
      <c r="D89" s="61" t="n"/>
      <c r="E89" s="61" t="n"/>
      <c r="F89" s="61" t="n"/>
      <c r="G89" s="61" t="n"/>
      <c r="H89" s="61" t="n"/>
      <c r="I89" s="61" t="n"/>
      <c r="J89" s="61" t="n"/>
      <c r="K89" s="61" t="n"/>
      <c r="L89" s="61" t="n"/>
      <c r="M89" s="61" t="n"/>
      <c r="N89" s="98" t="n"/>
      <c r="O89" s="98" t="n"/>
      <c r="P89" s="98" t="n"/>
      <c r="Q89" s="98" t="n"/>
    </row>
    <row r="90">
      <c r="A90" s="54" t="inlineStr">
        <is>
          <t>CHG-0086</t>
        </is>
      </c>
      <c r="B90" s="61" t="n"/>
      <c r="C90" s="193" t="n"/>
      <c r="D90" s="61" t="n"/>
      <c r="E90" s="61" t="n"/>
      <c r="F90" s="61" t="n"/>
      <c r="G90" s="61" t="n"/>
      <c r="H90" s="61" t="n"/>
      <c r="I90" s="61" t="n"/>
      <c r="J90" s="61" t="n"/>
      <c r="K90" s="61" t="n"/>
      <c r="L90" s="61" t="n"/>
      <c r="M90" s="61" t="n"/>
      <c r="N90" s="98" t="n"/>
      <c r="O90" s="98" t="n"/>
      <c r="P90" s="98" t="n"/>
      <c r="Q90" s="98" t="n"/>
    </row>
    <row r="91">
      <c r="A91" s="54" t="inlineStr">
        <is>
          <t>CHG-0087</t>
        </is>
      </c>
      <c r="B91" s="61" t="n"/>
      <c r="C91" s="193" t="n"/>
      <c r="D91" s="61" t="n"/>
      <c r="E91" s="61" t="n"/>
      <c r="F91" s="61" t="n"/>
      <c r="G91" s="61" t="n"/>
      <c r="H91" s="61" t="n"/>
      <c r="I91" s="61" t="n"/>
      <c r="J91" s="61" t="n"/>
      <c r="K91" s="61" t="n"/>
      <c r="L91" s="61" t="n"/>
      <c r="M91" s="61" t="n"/>
      <c r="N91" s="98" t="n"/>
      <c r="O91" s="98" t="n"/>
      <c r="P91" s="98" t="n"/>
      <c r="Q91" s="98" t="n"/>
    </row>
    <row r="92">
      <c r="A92" s="54" t="inlineStr">
        <is>
          <t>CHG-0088</t>
        </is>
      </c>
      <c r="B92" s="61" t="n"/>
      <c r="C92" s="193" t="n"/>
      <c r="D92" s="61" t="n"/>
      <c r="E92" s="61" t="n"/>
      <c r="F92" s="61" t="n"/>
      <c r="G92" s="61" t="n"/>
      <c r="H92" s="61" t="n"/>
      <c r="I92" s="61" t="n"/>
      <c r="J92" s="61" t="n"/>
      <c r="K92" s="61" t="n"/>
      <c r="L92" s="61" t="n"/>
      <c r="M92" s="61" t="n"/>
      <c r="N92" s="98" t="n"/>
      <c r="O92" s="98" t="n"/>
      <c r="P92" s="98" t="n"/>
      <c r="Q92" s="98" t="n"/>
    </row>
    <row r="93">
      <c r="A93" s="54" t="inlineStr">
        <is>
          <t>CHG-0089</t>
        </is>
      </c>
      <c r="B93" s="61" t="n"/>
      <c r="C93" s="193" t="n"/>
      <c r="D93" s="61" t="n"/>
      <c r="E93" s="61" t="n"/>
      <c r="F93" s="61" t="n"/>
      <c r="G93" s="61" t="n"/>
      <c r="H93" s="61" t="n"/>
      <c r="I93" s="61" t="n"/>
      <c r="J93" s="61" t="n"/>
      <c r="K93" s="61" t="n"/>
      <c r="L93" s="61" t="n"/>
      <c r="M93" s="61" t="n"/>
      <c r="N93" s="98" t="n"/>
      <c r="O93" s="98" t="n"/>
      <c r="P93" s="98" t="n"/>
      <c r="Q93" s="98" t="n"/>
    </row>
    <row r="94">
      <c r="A94" s="54" t="inlineStr">
        <is>
          <t>CHG-0090</t>
        </is>
      </c>
      <c r="B94" s="61" t="n"/>
      <c r="C94" s="193" t="n"/>
      <c r="D94" s="61" t="n"/>
      <c r="E94" s="61" t="n"/>
      <c r="F94" s="61" t="n"/>
      <c r="G94" s="61" t="n"/>
      <c r="H94" s="61" t="n"/>
      <c r="I94" s="61" t="n"/>
      <c r="J94" s="61" t="n"/>
      <c r="K94" s="61" t="n"/>
      <c r="L94" s="61" t="n"/>
      <c r="M94" s="61" t="n"/>
      <c r="N94" s="98" t="n"/>
      <c r="O94" s="98" t="n"/>
      <c r="P94" s="98" t="n"/>
      <c r="Q94" s="98" t="n"/>
    </row>
    <row r="95">
      <c r="A95" s="54" t="inlineStr">
        <is>
          <t>CHG-0091</t>
        </is>
      </c>
      <c r="B95" s="61" t="n"/>
      <c r="C95" s="193" t="n"/>
      <c r="D95" s="61" t="n"/>
      <c r="E95" s="61" t="n"/>
      <c r="F95" s="61" t="n"/>
      <c r="G95" s="61" t="n"/>
      <c r="H95" s="61" t="n"/>
      <c r="I95" s="61" t="n"/>
      <c r="J95" s="61" t="n"/>
      <c r="K95" s="61" t="n"/>
      <c r="L95" s="61" t="n"/>
      <c r="M95" s="61" t="n"/>
      <c r="N95" s="98" t="n"/>
      <c r="O95" s="98" t="n"/>
      <c r="P95" s="98" t="n"/>
      <c r="Q95" s="98" t="n"/>
    </row>
    <row r="96">
      <c r="A96" s="54" t="inlineStr">
        <is>
          <t>CHG-0092</t>
        </is>
      </c>
      <c r="B96" s="61" t="n"/>
      <c r="C96" s="193" t="n"/>
      <c r="D96" s="61" t="n"/>
      <c r="E96" s="61" t="n"/>
      <c r="F96" s="61" t="n"/>
      <c r="G96" s="61" t="n"/>
      <c r="H96" s="61" t="n"/>
      <c r="I96" s="61" t="n"/>
      <c r="J96" s="61" t="n"/>
      <c r="K96" s="61" t="n"/>
      <c r="L96" s="61" t="n"/>
      <c r="M96" s="61" t="n"/>
      <c r="N96" s="98" t="n"/>
      <c r="O96" s="98" t="n"/>
      <c r="P96" s="98" t="n"/>
      <c r="Q96" s="98" t="n"/>
    </row>
    <row r="97">
      <c r="A97" s="54" t="inlineStr">
        <is>
          <t>CHG-0093</t>
        </is>
      </c>
      <c r="B97" s="61" t="n"/>
      <c r="C97" s="193" t="n"/>
      <c r="D97" s="61" t="n"/>
      <c r="E97" s="61" t="n"/>
      <c r="F97" s="61" t="n"/>
      <c r="G97" s="61" t="n"/>
      <c r="H97" s="61" t="n"/>
      <c r="I97" s="61" t="n"/>
      <c r="J97" s="61" t="n"/>
      <c r="K97" s="61" t="n"/>
      <c r="L97" s="61" t="n"/>
      <c r="M97" s="61" t="n"/>
      <c r="N97" s="98" t="n"/>
      <c r="O97" s="98" t="n"/>
      <c r="P97" s="98" t="n"/>
      <c r="Q97" s="98" t="n"/>
    </row>
    <row r="98">
      <c r="A98" s="54" t="inlineStr">
        <is>
          <t>CHG-0094</t>
        </is>
      </c>
      <c r="B98" s="61" t="n"/>
      <c r="C98" s="193" t="n"/>
      <c r="D98" s="61" t="n"/>
      <c r="E98" s="61" t="n"/>
      <c r="F98" s="61" t="n"/>
      <c r="G98" s="61" t="n"/>
      <c r="H98" s="61" t="n"/>
      <c r="I98" s="61" t="n"/>
      <c r="J98" s="61" t="n"/>
      <c r="K98" s="61" t="n"/>
      <c r="L98" s="61" t="n"/>
      <c r="M98" s="61" t="n"/>
      <c r="N98" s="98" t="n"/>
      <c r="O98" s="98" t="n"/>
      <c r="P98" s="98" t="n"/>
      <c r="Q98" s="98" t="n"/>
    </row>
    <row r="99">
      <c r="A99" s="54" t="inlineStr">
        <is>
          <t>CHG-0095</t>
        </is>
      </c>
      <c r="B99" s="61" t="n"/>
      <c r="C99" s="193" t="n"/>
      <c r="D99" s="61" t="n"/>
      <c r="E99" s="61" t="n"/>
      <c r="F99" s="61" t="n"/>
      <c r="G99" s="61" t="n"/>
      <c r="H99" s="61" t="n"/>
      <c r="I99" s="61" t="n"/>
      <c r="J99" s="61" t="n"/>
      <c r="K99" s="61" t="n"/>
      <c r="L99" s="61" t="n"/>
      <c r="M99" s="61" t="n"/>
      <c r="N99" s="98" t="n"/>
      <c r="O99" s="98" t="n"/>
      <c r="P99" s="98" t="n"/>
      <c r="Q99" s="98" t="n"/>
    </row>
    <row r="100">
      <c r="A100" s="54" t="inlineStr">
        <is>
          <t>CHG-0096</t>
        </is>
      </c>
      <c r="B100" s="61" t="n"/>
      <c r="C100" s="193" t="n"/>
      <c r="D100" s="61" t="n"/>
      <c r="E100" s="61" t="n"/>
      <c r="F100" s="61" t="n"/>
      <c r="G100" s="61" t="n"/>
      <c r="H100" s="61" t="n"/>
      <c r="I100" s="61" t="n"/>
      <c r="J100" s="61" t="n"/>
      <c r="K100" s="61" t="n"/>
      <c r="L100" s="61" t="n"/>
      <c r="M100" s="61" t="n"/>
      <c r="N100" s="98" t="n"/>
      <c r="O100" s="98" t="n"/>
      <c r="P100" s="98" t="n"/>
      <c r="Q100" s="98" t="n"/>
    </row>
    <row r="101">
      <c r="A101" s="54" t="inlineStr">
        <is>
          <t>CHG-0097</t>
        </is>
      </c>
      <c r="B101" s="61" t="n"/>
      <c r="C101" s="193" t="n"/>
      <c r="D101" s="61" t="n"/>
      <c r="E101" s="61" t="n"/>
      <c r="F101" s="61" t="n"/>
      <c r="G101" s="61" t="n"/>
      <c r="H101" s="61" t="n"/>
      <c r="I101" s="61" t="n"/>
      <c r="J101" s="61" t="n"/>
      <c r="K101" s="61" t="n"/>
      <c r="L101" s="61" t="n"/>
      <c r="M101" s="61" t="n"/>
      <c r="N101" s="98" t="n"/>
      <c r="O101" s="98" t="n"/>
      <c r="P101" s="98" t="n"/>
      <c r="Q101" s="98" t="n"/>
    </row>
    <row r="102">
      <c r="A102" s="54" t="inlineStr">
        <is>
          <t>CHG-0098</t>
        </is>
      </c>
      <c r="B102" s="61" t="n"/>
      <c r="C102" s="193" t="n"/>
      <c r="D102" s="61" t="n"/>
      <c r="E102" s="61" t="n"/>
      <c r="F102" s="61" t="n"/>
      <c r="G102" s="61" t="n"/>
      <c r="H102" s="61" t="n"/>
      <c r="I102" s="61" t="n"/>
      <c r="J102" s="61" t="n"/>
      <c r="K102" s="61" t="n"/>
      <c r="L102" s="61" t="n"/>
      <c r="M102" s="61" t="n"/>
      <c r="N102" s="98" t="n"/>
      <c r="O102" s="98" t="n"/>
      <c r="P102" s="98" t="n"/>
      <c r="Q102" s="98" t="n"/>
    </row>
    <row r="103">
      <c r="A103" s="54" t="inlineStr">
        <is>
          <t>CHG-0099</t>
        </is>
      </c>
      <c r="B103" s="61" t="n"/>
      <c r="C103" s="193" t="n"/>
      <c r="D103" s="61" t="n"/>
      <c r="E103" s="61" t="n"/>
      <c r="F103" s="61" t="n"/>
      <c r="G103" s="61" t="n"/>
      <c r="H103" s="61" t="n"/>
      <c r="I103" s="61" t="n"/>
      <c r="J103" s="61" t="n"/>
      <c r="K103" s="61" t="n"/>
      <c r="L103" s="61" t="n"/>
      <c r="M103" s="61" t="n"/>
      <c r="N103" s="98" t="n"/>
      <c r="O103" s="98" t="n"/>
      <c r="P103" s="98" t="n"/>
      <c r="Q103" s="98" t="n"/>
    </row>
    <row r="104">
      <c r="A104" s="54" t="inlineStr">
        <is>
          <t>CHG-0100</t>
        </is>
      </c>
      <c r="B104" s="61" t="n"/>
      <c r="C104" s="193" t="n"/>
      <c r="D104" s="61" t="n"/>
      <c r="E104" s="61" t="n"/>
      <c r="F104" s="61" t="n"/>
      <c r="G104" s="61" t="n"/>
      <c r="H104" s="61" t="n"/>
      <c r="I104" s="61" t="n"/>
      <c r="J104" s="61" t="n"/>
      <c r="K104" s="61" t="n"/>
      <c r="L104" s="61" t="n"/>
      <c r="M104" s="61" t="n"/>
      <c r="N104" s="98" t="n"/>
      <c r="O104" s="98" t="n"/>
      <c r="P104" s="98" t="n"/>
      <c r="Q104" s="98" t="n"/>
    </row>
  </sheetData>
  <autoFilter ref="A4:Q104"/>
  <mergeCells count="2">
    <mergeCell ref="A2:M2"/>
    <mergeCell ref="A1:M1"/>
  </mergeCells>
  <conditionalFormatting sqref="L5:L104">
    <cfRule type="expression" priority="1" dxfId="3">
      <formula>OR(L5="Open",L5="Assessment",L5="Reclassification in progress",L5="Pack updates in progress",L5="Escalated")</formula>
    </cfRule>
  </conditionalFormatting>
  <dataValidations count="8">
    <dataValidation sqref="D5:D104" showDropDown="0" showInputMessage="0" showErrorMessage="0" allowBlank="0" type="list">
      <formula1>"Intended-purpose change,Model / agent replacement,Component added,Component removed,Prompt / orchestration change,Data / dataset change,Provider/vendor change,Operator-role change,UI / disclosure change,Human-oversight change,Logging change,Performance / incident signal,Regulatory / legal update,Other"</formula1>
    </dataValidation>
    <dataValidation sqref="F5:F104" showDropDown="0" showInputMessage="0" showErrorMessage="0" allowBlank="0" type="list">
      <formula1>"Yes,No,Needs assessment"</formula1>
    </dataValidation>
    <dataValidation sqref="G5:G104" showDropDown="0" showInputMessage="0" showErrorMessage="0" allowBlank="0" type="list">
      <formula1>"Yes,No,Needs assessment"</formula1>
    </dataValidation>
    <dataValidation sqref="I5:I104" showDropDown="0" showInputMessage="0" showErrorMessage="0" allowBlank="0" type="list">
      <formula1>"Yes,No,Needs assessment"</formula1>
    </dataValidation>
    <dataValidation sqref="J5:J104" showDropDown="0" showInputMessage="0" showErrorMessage="0" allowBlank="0" type="list">
      <formula1>"Yes,No,Needs assessment"</formula1>
    </dataValidation>
    <dataValidation sqref="L5:L104" showDropDown="0" showInputMessage="0" showErrorMessage="0" allowBlank="0" type="list">
      <formula1>"Open,Assessment,Reclassification in progress,Pack updates in progress,Ready for independent review,Closed after independent review,Escalated"</formula1>
    </dataValidation>
    <dataValidation sqref="P5:P104" showDropDown="0" showInputMessage="0" showErrorMessage="0" allowBlank="0" type="list">
      <formula1>"Open,In Review,Action Required,Verified,Blocked,Escalated,Closed — No Action,N/A"</formula1>
    </dataValidation>
    <dataValidation sqref="Q5:Q104" showDropDown="0" showInputMessage="0" showErrorMessage="0" allowBlank="0" type="list">
      <formula1>"Not assessed,Assessment required,Reclassification required,Pack retest required,Evidence refresh required,No regulatory impact — reasoned,Closed after independent review"</formula1>
    </dataValidation>
  </dataValidations>
  <pageMargins left="0.25" right="0.25" top="0.5" bottom="0.5" header="0.3" footer="0.3"/>
  <pageSetup orientation="landscape" fitToHeight="0" fitToWidth="1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69"/>
  <sheetViews>
    <sheetView showGridLines="0" workbookViewId="0">
      <selection activeCell="A1" sqref="A1"/>
    </sheetView>
  </sheetViews>
  <sheetFormatPr baseColWidth="8" defaultRowHeight="15"/>
  <cols>
    <col width="40" customWidth="1" style="50" min="1" max="1"/>
    <col width="30" customWidth="1" style="50" min="2" max="2"/>
    <col width="23" customWidth="1" style="50" min="3" max="3"/>
    <col width="23" customWidth="1" style="50" min="4" max="4"/>
    <col width="22" customWidth="1" style="50" min="5" max="5"/>
    <col width="22" customWidth="1" style="50" min="6" max="6"/>
    <col width="22" customWidth="1" style="50" min="7" max="7"/>
    <col width="22" customWidth="1" style="50" min="8" max="8"/>
    <col width="22" customWidth="1" style="50" min="9" max="9"/>
    <col width="22" customWidth="1" style="50" min="10" max="10"/>
    <col width="22" customWidth="1" style="50" min="11" max="11"/>
    <col width="22" customWidth="1" style="50" min="12" max="12"/>
  </cols>
  <sheetData>
    <row r="1" ht="35" customHeight="1" s="50">
      <c r="A1" s="195" t="inlineStr">
        <is>
          <t>AZComply Master Control Tower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96" t="inlineStr">
        <is>
          <t>Suite-level parent/component routing, pack coverage, evidence, actions and change impact.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97" t="inlineStr">
        <is>
          <t>SYSTEM / ARCHITECTURE SNAPSHOT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31" customHeight="1" s="50">
      <c r="A4" s="75" t="inlineStr">
        <is>
          <t>Assessment state</t>
        </is>
      </c>
      <c r="B4" s="138">
        <f>IF(B6="","NOT CONFIGURED","CONFIGURED — assess blockers below")</f>
        <v/>
      </c>
    </row>
    <row r="5">
      <c r="A5" t="inlineStr">
        <is>
          <t>Master System ID</t>
        </is>
      </c>
      <c r="B5" s="78">
        <f>'02_SYSTEM_PROFILE'!B5</f>
        <v/>
      </c>
    </row>
    <row r="6">
      <c r="A6" t="inlineStr">
        <is>
          <t>System name</t>
        </is>
      </c>
      <c r="B6" s="78">
        <f>IF('02_SYSTEM_PROFILE'!B6="","",'02_SYSTEM_PROFILE'!B6)</f>
        <v/>
      </c>
    </row>
    <row r="7">
      <c r="A7" t="inlineStr">
        <is>
          <t>Architecture type</t>
        </is>
      </c>
      <c r="B7" s="78">
        <f>IF('02_SYSTEM_PROFILE'!B8="","",'02_SYSTEM_PROFILE'!B8)</f>
        <v/>
      </c>
    </row>
    <row r="8">
      <c r="A8" t="inlineStr">
        <is>
          <t>Configured components / agents</t>
        </is>
      </c>
      <c r="B8" s="198">
        <f>'02_SYSTEM_PROFILE'!B33</f>
        <v/>
      </c>
    </row>
    <row r="9">
      <c r="A9" t="inlineStr">
        <is>
          <t>Separate AI-system components</t>
        </is>
      </c>
      <c r="B9" s="198">
        <f>'02_SYSTEM_PROFILE'!B34</f>
        <v/>
      </c>
    </row>
    <row r="10">
      <c r="A10" t="inlineStr">
        <is>
          <t>GPAI model objects</t>
        </is>
      </c>
      <c r="B10" s="198">
        <f>'02_SYSTEM_PROFILE'!B35</f>
        <v/>
      </c>
    </row>
    <row r="11">
      <c r="A11" t="inlineStr">
        <is>
          <t>Component-scoped control objects</t>
        </is>
      </c>
      <c r="B11" s="198">
        <f>'02_SYSTEM_PROFILE'!B36</f>
        <v/>
      </c>
    </row>
    <row r="12">
      <c r="A12" t="inlineStr">
        <is>
          <t>Shared-parent control objects</t>
        </is>
      </c>
      <c r="B12" s="198">
        <f>'02_SYSTEM_PROFILE'!B37</f>
        <v/>
      </c>
    </row>
    <row r="13">
      <c r="A13" t="inlineStr">
        <is>
          <t>Unresolved component regulatory/dossier status</t>
        </is>
      </c>
      <c r="B13" s="198">
        <f>'02_SYSTEM_PROFILE'!B38</f>
        <v/>
      </c>
    </row>
    <row r="14">
      <c r="A14" t="inlineStr">
        <is>
          <t>Parent classification</t>
        </is>
      </c>
      <c r="B14" s="78">
        <f>IF('04_SCOPE_CLASSIFICATION'!O5="","",'04_SCOPE_CLASSIFICATION'!O5)</f>
        <v/>
      </c>
    </row>
    <row r="15">
      <c r="A15" t="inlineStr">
        <is>
          <t>Parent Article 5 outcome</t>
        </is>
      </c>
      <c r="B15" s="78">
        <f>IF('04_SCOPE_CLASSIFICATION'!N5="","",'04_SCOPE_CLASSIFICATION'!N5)</f>
        <v/>
      </c>
    </row>
    <row r="16">
      <c r="A16" s="199">
        <f>A55</f>
        <v/>
      </c>
      <c r="B16" s="1" t="n"/>
      <c r="C16" s="1" t="n"/>
      <c r="D16" s="1" t="n"/>
      <c r="E16" s="1" t="n"/>
      <c r="F16" s="1" t="n"/>
    </row>
    <row r="17">
      <c r="A17" s="197" t="inlineStr">
        <is>
          <t>ROUTING / PACK / EVIDENCE KPIs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</row>
    <row r="18" ht="31" customHeight="1" s="50">
      <c r="A18" s="75" t="inlineStr">
        <is>
          <t>Metric</t>
        </is>
      </c>
      <c r="B18" s="75" t="inlineStr">
        <is>
          <t>Value</t>
        </is>
      </c>
    </row>
    <row r="19">
      <c r="A19" t="inlineStr">
        <is>
          <t>Required object-pack routes</t>
        </is>
      </c>
      <c r="B19" s="198">
        <f>COUNTIF('05_OBLIGATION_GRAPH'!H5:H531,"REQUIRED*")</f>
        <v/>
      </c>
    </row>
    <row r="20">
      <c r="A20" t="inlineStr">
        <is>
          <t>Shared-parent routes</t>
        </is>
      </c>
      <c r="B20" s="198">
        <f>COUNTIF('05_OBLIGATION_GRAPH'!H5:H531,"SHARED*")</f>
        <v/>
      </c>
    </row>
    <row r="21">
      <c r="A21" t="inlineStr">
        <is>
          <t>Screen / handoff / conditional routes</t>
        </is>
      </c>
      <c r="B21" s="198">
        <f>COUNTIF('05_OBLIGATION_GRAPH'!H5:H531,"SCREEN / HANDOFF*")+COUNTIF('05_OBLIGATION_GRAPH'!H5:H531,"CONDITIONAL*")</f>
        <v/>
      </c>
    </row>
    <row r="22">
      <c r="A22" t="inlineStr">
        <is>
          <t>Routes needing assessment</t>
        </is>
      </c>
      <c r="B22" s="198">
        <f>COUNTIF('05_OBLIGATION_GRAPH'!H5:H531,"NEEDS ASSESSMENT*")</f>
        <v/>
      </c>
    </row>
    <row r="23">
      <c r="A23" t="inlineStr">
        <is>
          <t>Article 5 block/handoff routes</t>
        </is>
      </c>
      <c r="B23" s="198">
        <f>COUNTIF('05_OBLIGATION_GRAPH'!H5:H531,"BLOCK / HANDOFF*")</f>
        <v/>
      </c>
    </row>
    <row r="24">
      <c r="A24" t="inlineStr">
        <is>
          <t>Missing exact object × pack coverage</t>
        </is>
      </c>
      <c r="B24" s="198">
        <f>COUNTIF('05_OBLIGATION_GRAPH'!R5:R2000,"MISSING*")+COUNTIF('05_OBLIGATION_GRAPH'!R5:R2000,"BLOCK*")</f>
        <v/>
      </c>
    </row>
    <row r="25">
      <c r="A25" t="inlineStr">
        <is>
          <t>Control packs blocked</t>
        </is>
      </c>
      <c r="B25" s="198">
        <f>COUNTIF('06_CONTROL_PACK_REGISTER'!K5:K21,"Blocked")</f>
        <v/>
      </c>
    </row>
    <row r="26">
      <c r="A26" t="inlineStr">
        <is>
          <t>Current evidence objects</t>
        </is>
      </c>
      <c r="B26" s="198">
        <f>COUNTIF('07_EVIDENCE_VAULT'!K5:K304,"Current")</f>
        <v/>
      </c>
    </row>
    <row r="27">
      <c r="A27" t="inlineStr">
        <is>
          <t>Expired current evidence</t>
        </is>
      </c>
      <c r="B27" s="198">
        <f>COUNTIFS('07_EVIDENCE_VAULT'!K5:K304,"Current",'07_EVIDENCE_VAULT'!I5:I304,"&lt;"&amp;TODAY(),'07_EVIDENCE_VAULT'!I5:I304,"&gt;0")</f>
        <v/>
      </c>
    </row>
    <row r="28">
      <c r="A28" t="inlineStr">
        <is>
          <t>Evidence currency / mapping / support gaps</t>
        </is>
      </c>
      <c r="B28" s="198">
        <f>COUNTIF('08_EVIDENCE_LINKS'!N5:N1000,"BLOCK*")+COUNTIF('08_EVIDENCE_LINKS'!N5:N1000,"UNRESOLVED*")+COUNTIF('08_EVIDENCE_LINKS'!N5:N1000,"UNREVIEWED*")</f>
        <v/>
      </c>
    </row>
    <row r="29">
      <c r="A29" t="inlineStr">
        <is>
          <t>Open critical/high regulatory actions</t>
        </is>
      </c>
      <c r="B29" s="198">
        <f>COUNTIFS('09_ACTION_REGISTER'!H5:H500,"Critical",'09_ACTION_REGISTER'!L5:L500,"&lt;&gt;Independently Verified",'09_ACTION_REGISTER'!L5:L500,"&lt;&gt;Accepted with Conditions",'09_ACTION_REGISTER'!L5:L500,"&lt;&gt;Closed — no action")+COUNTIFS('09_ACTION_REGISTER'!H5:H500,"High",'09_ACTION_REGISTER'!L5:L500,"&lt;&gt;Independently Verified",'09_ACTION_REGISTER'!L5:L500,"&lt;&gt;Accepted with Conditions",'09_ACTION_REGISTER'!L5:L500,"&lt;&gt;Closed — no action")</f>
        <v/>
      </c>
    </row>
    <row r="30">
      <c r="A30" t="inlineStr">
        <is>
          <t>Overdue open actions</t>
        </is>
      </c>
      <c r="B30" s="198">
        <f>COUNTIFS('09_ACTION_REGISTER'!K5:K500,"&lt;"&amp;TODAY(),'09_ACTION_REGISTER'!K5:K500,"&gt;0",'09_ACTION_REGISTER'!L5:L500,"&lt;&gt;Independently Verified",'09_ACTION_REGISTER'!L5:L500,"&lt;&gt;Accepted with Conditions",'09_ACTION_REGISTER'!L5:L500,"&lt;&gt;Closed — no action")</f>
        <v/>
      </c>
    </row>
    <row r="31">
      <c r="A31" t="inlineStr">
        <is>
          <t>Open change/reassessment items</t>
        </is>
      </c>
      <c r="B31" s="198">
        <f>COUNTIF('10_CHANGE_IMPACT'!L5:L500,"Open")+COUNTIF('10_CHANGE_IMPACT'!L5:L500,"Assessment")+COUNTIF('10_CHANGE_IMPACT'!L5:L500,"Reclassification in progress")+COUNTIF('10_CHANGE_IMPACT'!L5:L500,"Pack updates in progress")+COUNTIF('10_CHANGE_IMPACT'!L5:L500,"Escalated")</f>
        <v/>
      </c>
    </row>
    <row r="32">
      <c r="A32" t="inlineStr">
        <is>
          <t>Component consistency warnings</t>
        </is>
      </c>
      <c r="B32" s="198">
        <f>COUNTIF('04_SCOPE_CLASSIFICATION'!AA6:AA35,"BLOCK*")+COUNTIF('04_SCOPE_CLASSIFICATION'!AA6:AA35,"REVIEW*")</f>
        <v/>
      </c>
    </row>
    <row r="33"/>
    <row r="34">
      <c r="A34" s="197" t="inlineStr">
        <is>
          <t>CONTROL-PACK PORTFOLIO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 ht="31" customHeight="1" s="50">
      <c r="A35" s="75" t="inlineStr">
        <is>
          <t>Pack ID</t>
        </is>
      </c>
      <c r="B35" s="75" t="inlineStr">
        <is>
          <t>Pack name</t>
        </is>
      </c>
      <c r="C35" s="75" t="inlineStr">
        <is>
          <t>Required routes</t>
        </is>
      </c>
      <c r="D35" s="75" t="inlineStr">
        <is>
          <t>Needs assessment</t>
        </is>
      </c>
      <c r="E35" s="75" t="inlineStr">
        <is>
          <t>Instance gap</t>
        </is>
      </c>
      <c r="F35" s="75" t="inlineStr">
        <is>
          <t>Pack state</t>
        </is>
      </c>
    </row>
    <row r="36">
      <c r="A36" t="inlineStr">
        <is>
          <t>AZC-CLS</t>
        </is>
      </c>
      <c r="B36" t="inlineStr">
        <is>
          <t>AI System Classification Decision</t>
        </is>
      </c>
      <c r="C36" s="66">
        <f>'06_CONTROL_PACK_REGISTER'!D5</f>
        <v/>
      </c>
      <c r="D36" s="66">
        <f>'06_CONTROL_PACK_REGISTER'!G5</f>
        <v/>
      </c>
      <c r="E36" s="66">
        <f>'06_CONTROL_PACK_REGISTER'!J5</f>
        <v/>
      </c>
      <c r="F36" s="66">
        <f>'06_CONTROL_PACK_REGISTER'!K5</f>
        <v/>
      </c>
    </row>
    <row r="37">
      <c r="A37" t="inlineStr">
        <is>
          <t>AZC-A5</t>
        </is>
      </c>
      <c r="B37" t="inlineStr">
        <is>
          <t>Article 5 Prohibited Practices</t>
        </is>
      </c>
      <c r="C37" s="66">
        <f>'06_CONTROL_PACK_REGISTER'!D6</f>
        <v/>
      </c>
      <c r="D37" s="66">
        <f>'06_CONTROL_PACK_REGISTER'!G6</f>
        <v/>
      </c>
      <c r="E37" s="66">
        <f>'06_CONTROL_PACK_REGISTER'!J6</f>
        <v/>
      </c>
      <c r="F37" s="66">
        <f>'06_CONTROL_PACK_REGISTER'!K6</f>
        <v/>
      </c>
    </row>
    <row r="38">
      <c r="A38" t="inlineStr">
        <is>
          <t>AZC-TRANS</t>
        </is>
      </c>
      <c r="B38" t="inlineStr">
        <is>
          <t>Transparency &amp; Information</t>
        </is>
      </c>
      <c r="C38" s="66">
        <f>'06_CONTROL_PACK_REGISTER'!D7</f>
        <v/>
      </c>
      <c r="D38" s="66">
        <f>'06_CONTROL_PACK_REGISTER'!G7</f>
        <v/>
      </c>
      <c r="E38" s="66">
        <f>'06_CONTROL_PACK_REGISTER'!J7</f>
        <v/>
      </c>
      <c r="F38" s="66">
        <f>'06_CONTROL_PACK_REGISTER'!K7</f>
        <v/>
      </c>
    </row>
    <row r="39">
      <c r="A39" t="inlineStr">
        <is>
          <t>AZC-DEP</t>
        </is>
      </c>
      <c r="B39" t="inlineStr">
        <is>
          <t>Deployer Obligations</t>
        </is>
      </c>
      <c r="C39" s="66">
        <f>'06_CONTROL_PACK_REGISTER'!D8</f>
        <v/>
      </c>
      <c r="D39" s="66">
        <f>'06_CONTROL_PACK_REGISTER'!G8</f>
        <v/>
      </c>
      <c r="E39" s="66">
        <f>'06_CONTROL_PACK_REGISTER'!J8</f>
        <v/>
      </c>
      <c r="F39" s="66">
        <f>'06_CONTROL_PACK_REGISTER'!K8</f>
        <v/>
      </c>
    </row>
    <row r="40">
      <c r="A40" t="inlineStr">
        <is>
          <t>AZC-HO</t>
        </is>
      </c>
      <c r="B40" t="inlineStr">
        <is>
          <t>Human Oversight</t>
        </is>
      </c>
      <c r="C40" s="66">
        <f>'06_CONTROL_PACK_REGISTER'!D9</f>
        <v/>
      </c>
      <c r="D40" s="66">
        <f>'06_CONTROL_PACK_REGISTER'!G9</f>
        <v/>
      </c>
      <c r="E40" s="66">
        <f>'06_CONTROL_PACK_REGISTER'!J9</f>
        <v/>
      </c>
      <c r="F40" s="66">
        <f>'06_CONTROL_PACK_REGISTER'!K9</f>
        <v/>
      </c>
    </row>
    <row r="41">
      <c r="A41" t="inlineStr">
        <is>
          <t>AZC-RISK</t>
        </is>
      </c>
      <c r="B41" t="inlineStr">
        <is>
          <t>Risk Management System</t>
        </is>
      </c>
      <c r="C41" s="66">
        <f>'06_CONTROL_PACK_REGISTER'!D10</f>
        <v/>
      </c>
      <c r="D41" s="66">
        <f>'06_CONTROL_PACK_REGISTER'!G10</f>
        <v/>
      </c>
      <c r="E41" s="66">
        <f>'06_CONTROL_PACK_REGISTER'!J10</f>
        <v/>
      </c>
      <c r="F41" s="66">
        <f>'06_CONTROL_PACK_REGISTER'!K10</f>
        <v/>
      </c>
    </row>
    <row r="42">
      <c r="A42" t="inlineStr">
        <is>
          <t>AZC-DATA</t>
        </is>
      </c>
      <c r="B42" t="inlineStr">
        <is>
          <t>Data Governance</t>
        </is>
      </c>
      <c r="C42" s="66">
        <f>'06_CONTROL_PACK_REGISTER'!D11</f>
        <v/>
      </c>
      <c r="D42" s="66">
        <f>'06_CONTROL_PACK_REGISTER'!G11</f>
        <v/>
      </c>
      <c r="E42" s="66">
        <f>'06_CONTROL_PACK_REGISTER'!J11</f>
        <v/>
      </c>
      <c r="F42" s="66">
        <f>'06_CONTROL_PACK_REGISTER'!K11</f>
        <v/>
      </c>
    </row>
    <row r="43">
      <c r="A43" t="inlineStr">
        <is>
          <t>AZC-TECH</t>
        </is>
      </c>
      <c r="B43" t="inlineStr">
        <is>
          <t>Technical Documentation</t>
        </is>
      </c>
      <c r="C43" s="66">
        <f>'06_CONTROL_PACK_REGISTER'!D12</f>
        <v/>
      </c>
      <c r="D43" s="66">
        <f>'06_CONTROL_PACK_REGISTER'!G12</f>
        <v/>
      </c>
      <c r="E43" s="66">
        <f>'06_CONTROL_PACK_REGISTER'!J12</f>
        <v/>
      </c>
      <c r="F43" s="66">
        <f>'06_CONTROL_PACK_REGISTER'!K12</f>
        <v/>
      </c>
    </row>
    <row r="44">
      <c r="A44" t="inlineStr">
        <is>
          <t>AZC-QMS</t>
        </is>
      </c>
      <c r="B44" t="inlineStr">
        <is>
          <t>Quality Management System</t>
        </is>
      </c>
      <c r="C44" s="66">
        <f>'06_CONTROL_PACK_REGISTER'!D13</f>
        <v/>
      </c>
      <c r="D44" s="66">
        <f>'06_CONTROL_PACK_REGISTER'!G13</f>
        <v/>
      </c>
      <c r="E44" s="66">
        <f>'06_CONTROL_PACK_REGISTER'!J13</f>
        <v/>
      </c>
      <c r="F44" s="66">
        <f>'06_CONTROL_PACK_REGISTER'!K13</f>
        <v/>
      </c>
    </row>
    <row r="45">
      <c r="A45" t="inlineStr">
        <is>
          <t>AZC-ARS</t>
        </is>
      </c>
      <c r="B45" t="inlineStr">
        <is>
          <t>Accuracy, Robustness &amp; Cybersecurity</t>
        </is>
      </c>
      <c r="C45" s="66">
        <f>'06_CONTROL_PACK_REGISTER'!D14</f>
        <v/>
      </c>
      <c r="D45" s="66">
        <f>'06_CONTROL_PACK_REGISTER'!G14</f>
        <v/>
      </c>
      <c r="E45" s="66">
        <f>'06_CONTROL_PACK_REGISTER'!J14</f>
        <v/>
      </c>
      <c r="F45" s="66">
        <f>'06_CONTROL_PACK_REGISTER'!K14</f>
        <v/>
      </c>
    </row>
    <row r="46">
      <c r="A46" t="inlineStr">
        <is>
          <t>AZC-LOG</t>
        </is>
      </c>
      <c r="B46" t="inlineStr">
        <is>
          <t>Logging &amp; Record-Keeping</t>
        </is>
      </c>
      <c r="C46" s="66">
        <f>'06_CONTROL_PACK_REGISTER'!D15</f>
        <v/>
      </c>
      <c r="D46" s="66">
        <f>'06_CONTROL_PACK_REGISTER'!G15</f>
        <v/>
      </c>
      <c r="E46" s="66">
        <f>'06_CONTROL_PACK_REGISTER'!J15</f>
        <v/>
      </c>
      <c r="F46" s="66">
        <f>'06_CONTROL_PACK_REGISTER'!K15</f>
        <v/>
      </c>
    </row>
    <row r="47">
      <c r="A47" t="inlineStr">
        <is>
          <t>AZC-TRAIN</t>
        </is>
      </c>
      <c r="B47" t="inlineStr">
        <is>
          <t>AI Literacy, Training &amp; Competence</t>
        </is>
      </c>
      <c r="C47" s="66">
        <f>'06_CONTROL_PACK_REGISTER'!D16</f>
        <v/>
      </c>
      <c r="D47" s="66">
        <f>'06_CONTROL_PACK_REGISTER'!G16</f>
        <v/>
      </c>
      <c r="E47" s="66">
        <f>'06_CONTROL_PACK_REGISTER'!J16</f>
        <v/>
      </c>
      <c r="F47" s="66">
        <f>'06_CONTROL_PACK_REGISTER'!K16</f>
        <v/>
      </c>
    </row>
    <row r="48">
      <c r="A48" t="inlineStr">
        <is>
          <t>AZC-FRIA</t>
        </is>
      </c>
      <c r="B48" t="inlineStr">
        <is>
          <t>Fundamental Rights Impact Assessment</t>
        </is>
      </c>
      <c r="C48" s="66">
        <f>'06_CONTROL_PACK_REGISTER'!D17</f>
        <v/>
      </c>
      <c r="D48" s="66">
        <f>'06_CONTROL_PACK_REGISTER'!G17</f>
        <v/>
      </c>
      <c r="E48" s="66">
        <f>'06_CONTROL_PACK_REGISTER'!J17</f>
        <v/>
      </c>
      <c r="F48" s="66">
        <f>'06_CONTROL_PACK_REGISTER'!K17</f>
        <v/>
      </c>
    </row>
    <row r="49">
      <c r="A49" t="inlineStr">
        <is>
          <t>AZC-REG</t>
        </is>
      </c>
      <c r="B49" t="inlineStr">
        <is>
          <t>EU AI Database Registration</t>
        </is>
      </c>
      <c r="C49" s="66">
        <f>'06_CONTROL_PACK_REGISTER'!D18</f>
        <v/>
      </c>
      <c r="D49" s="66">
        <f>'06_CONTROL_PACK_REGISTER'!G18</f>
        <v/>
      </c>
      <c r="E49" s="66">
        <f>'06_CONTROL_PACK_REGISTER'!J18</f>
        <v/>
      </c>
      <c r="F49" s="66">
        <f>'06_CONTROL_PACK_REGISTER'!K18</f>
        <v/>
      </c>
    </row>
    <row r="50">
      <c r="A50" t="inlineStr">
        <is>
          <t>AZC-PMS</t>
        </is>
      </c>
      <c r="B50" t="inlineStr">
        <is>
          <t>Post-Market Monitoring</t>
        </is>
      </c>
      <c r="C50" s="66">
        <f>'06_CONTROL_PACK_REGISTER'!D19</f>
        <v/>
      </c>
      <c r="D50" s="66">
        <f>'06_CONTROL_PACK_REGISTER'!G19</f>
        <v/>
      </c>
      <c r="E50" s="66">
        <f>'06_CONTROL_PACK_REGISTER'!J19</f>
        <v/>
      </c>
      <c r="F50" s="66">
        <f>'06_CONTROL_PACK_REGISTER'!K19</f>
        <v/>
      </c>
    </row>
    <row r="51">
      <c r="A51" t="inlineStr">
        <is>
          <t>AZC-SUP</t>
        </is>
      </c>
      <c r="B51" t="inlineStr">
        <is>
          <t>AI Supply Chain &amp; Value Chain</t>
        </is>
      </c>
      <c r="C51" s="66">
        <f>'06_CONTROL_PACK_REGISTER'!D20</f>
        <v/>
      </c>
      <c r="D51" s="66">
        <f>'06_CONTROL_PACK_REGISTER'!G20</f>
        <v/>
      </c>
      <c r="E51" s="66">
        <f>'06_CONTROL_PACK_REGISTER'!J20</f>
        <v/>
      </c>
      <c r="F51" s="66">
        <f>'06_CONTROL_PACK_REGISTER'!K20</f>
        <v/>
      </c>
    </row>
    <row r="52">
      <c r="A52" t="inlineStr">
        <is>
          <t>AZC-GPAI</t>
        </is>
      </c>
      <c r="B52" t="inlineStr">
        <is>
          <t>GPAI Model Compliance</t>
        </is>
      </c>
      <c r="C52" s="66">
        <f>'06_CONTROL_PACK_REGISTER'!D21</f>
        <v/>
      </c>
      <c r="D52" s="66">
        <f>'06_CONTROL_PACK_REGISTER'!G21</f>
        <v/>
      </c>
      <c r="E52" s="66">
        <f>'06_CONTROL_PACK_REGISTER'!J21</f>
        <v/>
      </c>
      <c r="F52" s="66">
        <f>'06_CONTROL_PACK_REGISTER'!K21</f>
        <v/>
      </c>
    </row>
    <row r="53"/>
    <row r="54">
      <c r="A54" s="200" t="inlineStr">
        <is>
          <t>MASTER REVIEW STATUS</t>
        </is>
      </c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201">
        <f>IF(OR(B6="",'04_SCOPE_CLASSIFICATION'!F5="",'04_SCOPE_CLASSIFICATION'!O5=""),"BLOCK — CANONICAL PARENT SYSTEM / CLASSIFICATION INCOMPLETE",IF(B13&gt;0,"BLOCK — CONFIGURED COMPONENTS HAVE UNRESOLVED REQUIRED SCOPE FIELDS",IF(B23&gt;0,"BLOCK — ARTICLE 5 COMPONENT/PARENT HANDOFF REQUIRED",IF(B22&gt;0,"NOT READY — OBLIGATION ROUTES NEED ASSESSMENT",IF(B24&gt;0,"NOT READY — REQUIRED OBJECT × PACK INSTANCES NOT EXACTLY COVERED",IF(B25&gt;0,"NOT READY — CONTROL PACKS BLOCKED",IF(OR(B27&gt;0,B28&gt;0),"NOT READY — EVIDENCE CURRENCY / MAPPING / SUPPORT GAPS",IF(COUNTIF('06_CONTROL_PACK_REGISTER'!I26:I225,"MISSING*")&gt;0,"NOT READY — REQUIRED CONTROL / CLAIM SUPPORT MISSING",IF(OR(B29&gt;0,B30&gt;0),"NOT READY — HIGH-PRIORITY / OVERDUE REGULATORY ACTIONS OPEN",IF(B31&gt;0,"NOT READY — CHANGE / REASSESSMENT ITEMS OPEN",IF(B32&gt;0,"NOT READY — COMPONENT/PARENT CONSISTENCY WARNINGS",IF('02_SYSTEM_PROFILE'!B44="","NOT READY — OPERATING MODE NOT SELECTED",IF('02_SYSTEM_PROFILE'!B44="Operations-Connected",IF(OR('02_SYSTEM_PROFILE'!B45="",'02_SYSTEM_PROFILE'!B46="",'02_SYSTEM_PROFILE'!B47="",'02_SYSTEM_PROFILE'!B48="",'02_SYSTEM_PROFILE'!B49="",'02_SYSTEM_PROFILE'!B50="",'02_SYSTEM_PROFILE'!B51="",'02_SYSTEM_PROFILE'!B52=""),"NOT READY — CONNECTED SNAPSHOT CONTRACT INCOMPLETE",IF(LEFT('02_SYSTEM_PROFILE'!B51,8)&lt;&gt;"Imported","NOT READY — CONNECTED SNAPSHOT IMPORT NOT SUCCESSFUL",IF('02_SYSTEM_PROFILE'!B52&lt;&gt;"Reconciled","NOT READY — CONNECTED SNAPSHOT NOT RECONCILED",IF(COUNTIFS('09_ACTION_REGISTER'!R5:R154,"Verified",'09_ACTION_REGISTER'!S5:S154,"&lt;&gt;Ready for Master Review",'09_ACTION_REGISTER'!S5:S154,"&lt;&gt;Independently Verified",'09_ACTION_REGISTER'!S5:S154,"&lt;&gt;Accepted with Conditions")&gt;0,"NOT READY — OPERATIONALLY VERIFIED ACTIONS NOT READY FOR REGULATORY CLOSURE",IF(COUNTIF('08_EVIDENCE_LINKS'!R5:R304,"Needs reconciliation")&gt;0,"NOT READY — EVIDENCE LINKS NEED RECONCILIATION",IF(COUNTIF('10_CHANGE_IMPACT'!Q5:Q104,"Assessment required")+COUNTIF('10_CHANGE_IMPACT'!Q5:Q104,"Reclassification required")+COUNTIF('10_CHANGE_IMPACT'!Q5:Q104,"Pack retest required")+COUNTIF('10_CHANGE_IMPACT'!Q5:Q104,"Evidence refresh required")&gt;0,"NOT READY — CONNECTED CHANGE ITEMS REQUIRE REGULATORY REASSESSMENT","READY FOR INDEPENDENT MASTER REVIEW")))))),"READY FOR INDEPENDENT MASTER REVIEW")))))))))))))</f>
        <v/>
      </c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L56" s="1" t="n"/>
    </row>
    <row r="57">
      <c r="A57" s="1" t="n"/>
      <c r="L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</row>
    <row r="59">
      <c r="A59" s="179" t="inlineStr">
        <is>
          <t>Metric</t>
        </is>
      </c>
      <c r="B59" s="179" t="inlineStr">
        <is>
          <t>Value</t>
        </is>
      </c>
      <c r="C59" s="174" t="inlineStr">
        <is>
          <t>Open / source</t>
        </is>
      </c>
    </row>
    <row r="60">
      <c r="A60" s="97" t="inlineStr">
        <is>
          <t>Integration mode</t>
        </is>
      </c>
      <c r="B60" s="180">
        <f>IF('02_SYSTEM_PROFILE'!B44="","",'02_SYSTEM_PROFILE'!B44)</f>
        <v/>
      </c>
    </row>
    <row r="61">
      <c r="A61" s="97" t="inlineStr">
        <is>
          <t>Source System</t>
        </is>
      </c>
      <c r="B61" s="180">
        <f>IF('02_SYSTEM_PROFILE'!B45="","",'02_SYSTEM_PROFILE'!B45)</f>
        <v/>
      </c>
    </row>
    <row r="62">
      <c r="A62" s="97" t="inlineStr">
        <is>
          <t>External Deployment ID</t>
        </is>
      </c>
      <c r="B62" s="202">
        <f>IF('02_SYSTEM_PROFILE'!B46="","",'02_SYSTEM_PROFILE'!B46)</f>
        <v/>
      </c>
    </row>
    <row r="63">
      <c r="A63" s="97" t="inlineStr">
        <is>
          <t>Operations snapshot date</t>
        </is>
      </c>
      <c r="B63" s="202">
        <f>IF('02_SYSTEM_PROFILE'!B50="","",'02_SYSTEM_PROFILE'!B50)</f>
        <v/>
      </c>
    </row>
    <row r="64">
      <c r="A64" t="inlineStr">
        <is>
          <t>Import result / reconciliation</t>
        </is>
      </c>
      <c r="B64" s="203">
        <f>IF(AND('02_SYSTEM_PROFILE'!B51="",'02_SYSTEM_PROFILE'!B52=""),"",'02_SYSTEM_PROFILE'!B51&amp;" / "&amp;'02_SYSTEM_PROFILE'!B52)</f>
        <v/>
      </c>
    </row>
    <row r="65">
      <c r="A65" t="inlineStr">
        <is>
          <t>Master-linked actions</t>
        </is>
      </c>
      <c r="B65" s="203">
        <f>COUNTIF('09_ACTION_REGISTER'!P5:P154,"&lt;&gt;")</f>
        <v/>
      </c>
      <c r="C65">
        <f>HYPERLINK("#'09_ACTION_REGISTER'!A4","Open action index")</f>
        <v/>
      </c>
    </row>
    <row r="66">
      <c r="A66" t="inlineStr">
        <is>
          <t>Operationally Verified but not ready/closed in Master</t>
        </is>
      </c>
      <c r="B66" s="203">
        <f>COUNTIFS('09_ACTION_REGISTER'!R5:R154,"Verified",'09_ACTION_REGISTER'!S5:S154,"&lt;&gt;Ready for Master Review",'09_ACTION_REGISTER'!S5:S154,"&lt;&gt;Independently Verified",'09_ACTION_REGISTER'!S5:S154,"&lt;&gt;Accepted with Conditions")</f>
        <v/>
      </c>
    </row>
    <row r="67">
      <c r="A67" t="inlineStr">
        <is>
          <t>Evidence links needing reconciliation</t>
        </is>
      </c>
      <c r="B67" s="203">
        <f>COUNTIF('08_EVIDENCE_LINKS'!R5:R304,"Needs reconciliation")</f>
        <v/>
      </c>
      <c r="C67">
        <f>HYPERLINK("#'08_EVIDENCE_LINKS'!A4","Open evidence links")</f>
        <v/>
      </c>
    </row>
    <row r="68">
      <c r="A68" t="inlineStr">
        <is>
          <t>Change items requiring regulatory reassessment</t>
        </is>
      </c>
      <c r="B68" s="203">
        <f>COUNTIF('10_CHANGE_IMPACT'!Q5:Q104,"Assessment required")+COUNTIF('10_CHANGE_IMPACT'!Q5:Q104,"Reclassification required")+COUNTIF('10_CHANGE_IMPACT'!Q5:Q104,"Pack retest required")+COUNTIF('10_CHANGE_IMPACT'!Q5:Q104,"Evidence refresh required")</f>
        <v/>
      </c>
      <c r="C68">
        <f>HYPERLINK("#'10_CHANGE_IMPACT'!A4","Open change impact")</f>
        <v/>
      </c>
    </row>
    <row r="69">
      <c r="A69" t="inlineStr">
        <is>
          <t>Required control / claim support gaps</t>
        </is>
      </c>
      <c r="B69" s="183">
        <f>COUNTIF('06_CONTROL_PACK_REGISTER'!I26:I225,"MISSING*")</f>
        <v/>
      </c>
      <c r="C69">
        <f>HYPERLINK("#'06_CONTROL_PACK_REGISTER'!A24","Open support index")</f>
        <v/>
      </c>
    </row>
  </sheetData>
  <mergeCells count="12">
    <mergeCell ref="A16:F16"/>
    <mergeCell ref="A54:F54"/>
    <mergeCell ref="A2:L2"/>
    <mergeCell ref="A55:L58"/>
    <mergeCell ref="A54:L54"/>
    <mergeCell ref="A1:L1"/>
    <mergeCell ref="A58:F58"/>
    <mergeCell ref="A17:L17"/>
    <mergeCell ref="A56:F56"/>
    <mergeCell ref="A3:L3"/>
    <mergeCell ref="A55:F55"/>
    <mergeCell ref="A34:L34"/>
  </mergeCells>
  <conditionalFormatting sqref="A55:L58">
    <cfRule type="expression" priority="1" dxfId="2">
      <formula>LEFT(A55,5)="BLOCK"</formula>
    </cfRule>
    <cfRule type="expression" priority="2" dxfId="2">
      <formula>LEFT(A55,9)="NOT READY"</formula>
    </cfRule>
    <cfRule type="expression" priority="3" dxfId="0">
      <formula>LEFT(A55,5)="READY"</formula>
    </cfRule>
  </conditionalFormatting>
  <conditionalFormatting sqref="A55:F55">
    <cfRule type="expression" priority="4" dxfId="0">
      <formula>LEFT(A55,5)="READY"</formula>
    </cfRule>
    <cfRule type="expression" priority="5" dxfId="2">
      <formula>OR(LEFT(A55,5)="BLOCK",LEFT(A55,9)="NOT READY")</formula>
    </cfRule>
  </conditionalFormatting>
  <conditionalFormatting sqref="A56:F56">
    <cfRule type="expression" priority="6" dxfId="0">
      <formula>A56="MASTER REVIEW COMPLETED"</formula>
    </cfRule>
  </conditionalFormatting>
  <conditionalFormatting sqref="A16:F16">
    <cfRule type="expression" priority="7" dxfId="0">
      <formula>LEFT(A16,5)="READY"</formula>
    </cfRule>
    <cfRule type="expression" priority="8" dxfId="2">
      <formula>OR(LEFT(A16,5)="BLOCK",LEFT(A16,9)="NOT READY")</formula>
    </cfRule>
  </conditionalFormatting>
  <pageMargins left="0.25" right="0.25" top="0.5" bottom="0.5" header="0.3" footer="0.3"/>
  <pageSetup orientation="portrait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38" customWidth="1" style="50" min="1" max="1"/>
    <col width="31" customWidth="1" style="50" min="2" max="2"/>
    <col width="25" customWidth="1" style="50" min="3" max="3"/>
    <col width="25" customWidth="1" style="50" min="4" max="4"/>
    <col width="28" customWidth="1" style="50" min="5" max="5"/>
    <col width="20" customWidth="1" style="50" min="6" max="6"/>
    <col width="20" customWidth="1" style="50" min="7" max="7"/>
    <col width="22" customWidth="1" style="50" min="8" max="8"/>
  </cols>
  <sheetData>
    <row r="1" ht="35" customHeight="1" s="50">
      <c r="A1" s="195" t="inlineStr">
        <is>
          <t>Independent Master Review &amp; Sign-off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96" t="inlineStr">
        <is>
          <t>Review the parent system and component architecture as a whole; components can block or condition the parent dossier.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97" t="inlineStr">
        <is>
          <t>MASTER REVIEW CHECKLIST</t>
        </is>
      </c>
      <c r="B3" s="1" t="n"/>
      <c r="C3" s="1" t="n"/>
      <c r="D3" s="1" t="n"/>
      <c r="E3" s="1" t="n"/>
      <c r="F3" s="1" t="n"/>
      <c r="G3" s="1" t="n"/>
      <c r="H3" s="1" t="n"/>
    </row>
    <row r="4" ht="31" customHeight="1" s="50">
      <c r="A4" s="75" t="inlineStr">
        <is>
          <t>Review ID</t>
        </is>
      </c>
      <c r="B4" s="75" t="inlineStr">
        <is>
          <t>Review objective</t>
        </is>
      </c>
      <c r="C4" s="75" t="inlineStr">
        <is>
          <t>Reviewer decision</t>
        </is>
      </c>
      <c r="D4" s="75" t="inlineStr">
        <is>
          <t>Evidence / reference</t>
        </is>
      </c>
      <c r="E4" s="75" t="inlineStr">
        <is>
          <t>Comments</t>
        </is>
      </c>
    </row>
    <row r="5">
      <c r="A5" t="inlineStr">
        <is>
          <t>MR-01</t>
        </is>
      </c>
      <c r="B5" t="inlineStr">
        <is>
          <t>Canonical parent identity/intended purpose is coherent across suite</t>
        </is>
      </c>
      <c r="C5" s="76" t="str"/>
      <c r="D5" s="76" t="str"/>
      <c r="E5" s="76" t="str"/>
    </row>
    <row r="6">
      <c r="A6" t="inlineStr">
        <is>
          <t>MR-02</t>
        </is>
      </c>
      <c r="B6" t="inlineStr">
        <is>
          <t>All materially relevant agents/models/components are registered</t>
        </is>
      </c>
      <c r="C6" s="76" t="str"/>
      <c r="D6" s="76" t="str"/>
      <c r="E6" s="76" t="str"/>
    </row>
    <row r="7">
      <c r="A7" t="inlineStr">
        <is>
          <t>MR-03</t>
        </is>
      </c>
      <c r="B7" t="inlineStr">
        <is>
          <t>Each component regulatory-object status is justified</t>
        </is>
      </c>
      <c r="C7" s="76" t="str"/>
      <c r="D7" s="76" t="str"/>
      <c r="E7" s="76" t="str"/>
    </row>
    <row r="8">
      <c r="A8" t="inlineStr">
        <is>
          <t>MR-04</t>
        </is>
      </c>
      <c r="B8" t="inlineStr">
        <is>
          <t>Separate dossier vs component-scoped vs shared-parent mode is justified</t>
        </is>
      </c>
      <c r="C8" s="76" t="str"/>
      <c r="D8" s="76" t="str"/>
      <c r="E8" s="76" t="str"/>
    </row>
    <row r="9">
      <c r="A9" t="inlineStr">
        <is>
          <t>MR-05</t>
        </is>
      </c>
      <c r="B9" t="inlineStr">
        <is>
          <t>Parent classification remains coherent with component classifications / Article 5 routes</t>
        </is>
      </c>
      <c r="C9" s="76" t="str"/>
      <c r="D9" s="76" t="str"/>
      <c r="E9" s="76" t="str"/>
    </row>
    <row r="10">
      <c r="A10" t="inlineStr">
        <is>
          <t>MR-06</t>
        </is>
      </c>
      <c r="B10" t="inlineStr">
        <is>
          <t>Cross-workbook obligation graph reflects operator roles and legal routing</t>
        </is>
      </c>
      <c r="C10" s="76" t="str"/>
      <c r="D10" s="76" t="str"/>
      <c r="E10" s="76" t="str"/>
    </row>
    <row r="11">
      <c r="A11" t="inlineStr">
        <is>
          <t>MR-07</t>
        </is>
      </c>
      <c r="B11" t="inlineStr">
        <is>
          <t>Required pack instances exist for separate regulated objects</t>
        </is>
      </c>
      <c r="C11" s="76" t="str"/>
      <c r="D11" s="76" t="str"/>
      <c r="E11" s="76" t="str"/>
    </row>
    <row r="12">
      <c r="A12" t="inlineStr">
        <is>
          <t>MR-08</t>
        </is>
      </c>
      <c r="B12" t="inlineStr">
        <is>
          <t>Shared-parent controls/evidence genuinely cover every linked component</t>
        </is>
      </c>
      <c r="C12" s="76" t="str"/>
      <c r="D12" s="76" t="str"/>
      <c r="E12" s="76" t="str"/>
    </row>
    <row r="13">
      <c r="A13" t="inlineStr">
        <is>
          <t>MR-09</t>
        </is>
      </c>
      <c r="B13" t="inlineStr">
        <is>
          <t>Shared regulatory evidence links are current, exact and source-of-truth boundaries are respected</t>
        </is>
      </c>
      <c r="C13" s="76" t="str"/>
      <c r="D13" s="76" t="str"/>
      <c r="E13" s="76" t="str"/>
    </row>
    <row r="14">
      <c r="A14" t="inlineStr">
        <is>
          <t>MR-10</t>
        </is>
      </c>
      <c r="B14" t="inlineStr">
        <is>
          <t>Open actions / accepted risks / blockers are visible and owned</t>
        </is>
      </c>
      <c r="C14" s="76" t="str"/>
      <c r="D14" s="76" t="str"/>
      <c r="E14" s="76" t="str"/>
    </row>
    <row r="15">
      <c r="A15" t="inlineStr">
        <is>
          <t>MR-11</t>
        </is>
      </c>
      <c r="B15" t="inlineStr">
        <is>
          <t>Material system/component changes are routed to reassessment</t>
        </is>
      </c>
      <c r="C15" s="76" t="str"/>
      <c r="D15" s="76" t="str"/>
      <c r="E15" s="76" t="str"/>
    </row>
    <row r="16">
      <c r="A16" t="inlineStr">
        <is>
          <t>MR-12</t>
        </is>
      </c>
      <c r="B16" t="inlineStr">
        <is>
          <t>Superseded workbooks are not active routing sources</t>
        </is>
      </c>
      <c r="C16" s="76" t="str"/>
      <c r="D16" s="76" t="str"/>
      <c r="E16" s="76" t="str"/>
    </row>
    <row r="17">
      <c r="A17" t="inlineStr">
        <is>
          <t>MR-13</t>
        </is>
      </c>
      <c r="B17" t="inlineStr">
        <is>
          <t>Legal baseline/source register is current for this review</t>
        </is>
      </c>
      <c r="C17" s="76" t="str"/>
      <c r="D17" s="76" t="str"/>
      <c r="E17" s="76" t="str"/>
    </row>
    <row r="18">
      <c r="A18" t="inlineStr">
        <is>
          <t>MR-14</t>
        </is>
      </c>
      <c r="B18" t="inlineStr">
        <is>
          <t>Operations-connected source-of-truth boundaries are respected; no parallel external-operational/Master task or evidence system is being maintained</t>
        </is>
      </c>
    </row>
    <row r="19">
      <c r="A19" s="197" t="inlineStr">
        <is>
          <t>MR-15</t>
        </is>
      </c>
      <c r="B19" s="1" t="n"/>
      <c r="C19" s="1" t="n"/>
      <c r="D19" s="1" t="n"/>
      <c r="E19" s="1" t="n"/>
      <c r="F19" s="1" t="n"/>
      <c r="G19" s="1" t="n"/>
      <c r="H19" s="1" t="n"/>
    </row>
    <row r="20" ht="31" customHeight="1" s="50">
      <c r="A20" s="75" t="inlineStr">
        <is>
          <t>MR-16</t>
        </is>
      </c>
      <c r="B20" s="75" t="inlineStr">
        <is>
          <t>External Deployment / Work / Evidence identifiers are linked to the correct Master objects, actions and evidence-support mappings where connected mode is used</t>
        </is>
      </c>
      <c r="C20" s="75" t="n"/>
    </row>
    <row r="21">
      <c r="B21" s="76" t="n"/>
      <c r="C21" s="76" t="n"/>
    </row>
    <row r="22">
      <c r="A22" s="100" t="inlineStr">
        <is>
          <t>MASTER SIGN-OFF</t>
        </is>
      </c>
      <c r="B22" s="100" t="n"/>
      <c r="C22" s="100" t="n"/>
      <c r="D22" s="100" t="n"/>
      <c r="E22" s="100" t="n"/>
    </row>
    <row r="23">
      <c r="A23" s="102" t="inlineStr">
        <is>
          <t>Field</t>
        </is>
      </c>
      <c r="B23" s="204" t="inlineStr">
        <is>
          <t>Value</t>
        </is>
      </c>
      <c r="C23" s="102" t="inlineStr">
        <is>
          <t>Notes</t>
        </is>
      </c>
    </row>
    <row r="24">
      <c r="A24" t="inlineStr">
        <is>
          <t>Reviewer name</t>
        </is>
      </c>
      <c r="B24" s="131" t="n"/>
      <c r="C24" s="76" t="n"/>
    </row>
    <row r="25">
      <c r="A25" t="inlineStr">
        <is>
          <t>Reviewer role / organisation</t>
        </is>
      </c>
      <c r="B25" s="131" t="n"/>
      <c r="C25" s="76" t="n"/>
    </row>
    <row r="26">
      <c r="A26" t="inlineStr">
        <is>
          <t>Review date</t>
        </is>
      </c>
      <c r="B26" s="205" t="n"/>
      <c r="C26" s="76" t="n"/>
    </row>
    <row r="27">
      <c r="A27" t="inlineStr">
        <is>
          <t>Overall decision</t>
        </is>
      </c>
      <c r="B27" s="131" t="n"/>
      <c r="C27" s="76" t="n"/>
    </row>
    <row r="28">
      <c r="A28" t="inlineStr">
        <is>
          <t>Master review state</t>
        </is>
      </c>
      <c r="B28" s="131">
        <f>IF(COUNTA(C5:C20)&lt;16,"Checklist incomplete",IF(COUNTIF(C5:C20,"Not confirmed")&gt;0,"Checklist has unresolved failures","Checklist complete"))</f>
        <v/>
      </c>
      <c r="C28" s="76" t="inlineStr">
        <is>
          <t>Calculated gate</t>
        </is>
      </c>
    </row>
    <row r="29">
      <c r="A29" t="inlineStr">
        <is>
          <t>Operations snapshot date</t>
        </is>
      </c>
      <c r="B29" s="206">
        <f>IF('02_SYSTEM_PROFILE'!B50="","",'02_SYSTEM_PROFILE'!B50)</f>
        <v/>
      </c>
      <c r="C29" t="inlineStr">
        <is>
          <t>Required in connected mode</t>
        </is>
      </c>
    </row>
    <row r="30">
      <c r="A30" t="inlineStr">
        <is>
          <t>Scope limitations / assumptions</t>
        </is>
      </c>
      <c r="B30" s="131" t="n"/>
    </row>
    <row r="31">
      <c r="A31" t="inlineStr">
        <is>
          <t>Conditions / accepted residual issues</t>
        </is>
      </c>
      <c r="B31" s="131" t="n"/>
    </row>
    <row r="32">
      <c r="A32" t="inlineStr">
        <is>
          <t>Approval reference / evidence ID</t>
        </is>
      </c>
      <c r="B32" s="131" t="n"/>
    </row>
    <row r="33">
      <c r="A33" t="inlineStr">
        <is>
          <t>Review completion state</t>
        </is>
      </c>
      <c r="B33" s="136">
        <f>IF(B28&lt;&gt;"Checklist complete","Review not complete — checklist",IF(AND('02_SYSTEM_PROFILE'!B44="Operations-Connected",B29=""),"Review not complete — operations snapshot missing",IF(OR(B24="",B25="",B26="",B27="",B32=""),"Review not complete — sign-off details",IF(OR(B27="Not confirmed",B27="Needs assessment"),"Review completed — not approved","Master review complete"))))</f>
        <v/>
      </c>
      <c r="C33" t="inlineStr">
        <is>
          <t>Calculated — separate from pre-review readiness</t>
        </is>
      </c>
    </row>
  </sheetData>
  <mergeCells count="4">
    <mergeCell ref="A3:H3"/>
    <mergeCell ref="A19:H19"/>
    <mergeCell ref="A2:H2"/>
    <mergeCell ref="A1:H1"/>
  </mergeCells>
  <dataValidations count="4">
    <dataValidation sqref="C5:C17" showDropDown="0" showInputMessage="0" showErrorMessage="0" allowBlank="0" type="list">
      <formula1>"Confirmed,Confirmed with conditions,Not confirmed,Needs assessment"</formula1>
    </dataValidation>
    <dataValidation sqref="B24" showDropDown="0" showInputMessage="0" showErrorMessage="0" allowBlank="0" type="list">
      <formula1>"Confirmed,Confirmed with conditions,Not confirmed,Further review required"</formula1>
    </dataValidation>
    <dataValidation sqref="C5:C20" showDropDown="0" showInputMessage="0" showErrorMessage="0" allowBlank="0" type="list">
      <formula1>"Confirmed,Confirmed with conditions,Not confirmed,N/A — justified"</formula1>
    </dataValidation>
    <dataValidation sqref="B27" showDropDown="0" showInputMessage="0" showErrorMessage="0" allowBlank="0" type="list">
      <formula1>"Confirmed,Confirmed with conditions,Not confirmed,Needs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50" min="1" max="1"/>
    <col width="45" customWidth="1" style="50" min="2" max="2"/>
    <col width="48" customWidth="1" style="50" min="3" max="3"/>
    <col width="25" customWidth="1" style="50" min="4" max="4"/>
    <col width="68" customWidth="1" style="50" min="5" max="5"/>
    <col width="78" customWidth="1" style="50" min="6" max="6"/>
  </cols>
  <sheetData>
    <row r="1" ht="35" customHeight="1" s="50">
      <c r="A1" s="195" t="inlineStr">
        <is>
          <t>Master Source Register</t>
        </is>
      </c>
      <c r="B1" s="1" t="n"/>
      <c r="C1" s="1" t="n"/>
      <c r="D1" s="1" t="n"/>
      <c r="E1" s="1" t="n"/>
      <c r="F1" s="1" t="n"/>
    </row>
    <row r="2">
      <c r="A2" s="196" t="inlineStr">
        <is>
          <t>Binding consolidated EU law first; detailed provision interpretation remains in the current control packs.</t>
        </is>
      </c>
      <c r="B2" s="1" t="n"/>
      <c r="C2" s="1" t="n"/>
      <c r="D2" s="1" t="n"/>
      <c r="E2" s="1" t="n"/>
      <c r="F2" s="1" t="n"/>
    </row>
    <row r="3"/>
    <row r="4" ht="31" customHeight="1" s="50">
      <c r="A4" s="75" t="inlineStr">
        <is>
          <t>Source ID</t>
        </is>
      </c>
      <c r="B4" s="75" t="inlineStr">
        <is>
          <t>Instrument / source</t>
        </is>
      </c>
      <c r="C4" s="75" t="inlineStr">
        <is>
          <t>Relevant scope</t>
        </is>
      </c>
      <c r="D4" s="75" t="inlineStr">
        <is>
          <t>Status</t>
        </is>
      </c>
      <c r="E4" s="75" t="inlineStr">
        <is>
          <t>Use in Master</t>
        </is>
      </c>
      <c r="F4" s="75" t="inlineStr">
        <is>
          <t>URL</t>
        </is>
      </c>
    </row>
    <row r="5">
      <c r="A5" t="inlineStr">
        <is>
          <t>SRC-MSTR-01</t>
        </is>
      </c>
      <c r="B5" t="inlineStr">
        <is>
          <t>Regulation (EU) 2024/1689 — consolidated 27 July 2026</t>
        </is>
      </c>
      <c r="C5" t="inlineStr">
        <is>
          <t>AI Act overall; operator roles; Articles 5–27, 49–55, 71–73; Annexes</t>
        </is>
      </c>
      <c r="D5" s="66" t="inlineStr">
        <is>
          <t>Binding EU law</t>
        </is>
      </c>
      <c r="E5" t="inlineStr">
        <is>
          <t>Primary routing baseline</t>
        </is>
      </c>
      <c r="F5" s="207" t="inlineStr">
        <is>
          <t>https://eur-lex.europa.eu/eli/reg/2024/1689/2026-07-27/eng</t>
        </is>
      </c>
    </row>
    <row r="6">
      <c r="A6" t="inlineStr">
        <is>
          <t>SRC-MSTR-02</t>
        </is>
      </c>
      <c r="B6" t="inlineStr">
        <is>
          <t>Regulation (EU) 2026/1744 — Digital Omnibus on AI</t>
        </is>
      </c>
      <c r="C6" t="inlineStr">
        <is>
          <t>Current 2026 amendments and timing</t>
        </is>
      </c>
      <c r="D6" s="66" t="inlineStr">
        <is>
          <t>Binding EU law</t>
        </is>
      </c>
      <c r="E6" t="inlineStr">
        <is>
          <t>Current Article 5/6/25/27/49/50/113 routing updates</t>
        </is>
      </c>
      <c r="F6" s="207" t="inlineStr">
        <is>
          <t>https://eur-lex.europa.eu/eli/reg/2026/1744/oj/eng</t>
        </is>
      </c>
    </row>
    <row r="7">
      <c r="A7" t="inlineStr">
        <is>
          <t>SRC-MSTR-03</t>
        </is>
      </c>
      <c r="B7" t="inlineStr">
        <is>
          <t>European Commission — AI Act regulatory framework</t>
        </is>
      </c>
      <c r="C7" t="inlineStr">
        <is>
          <t>Implementation context</t>
        </is>
      </c>
      <c r="D7" s="66" t="inlineStr">
        <is>
          <t>Commission information</t>
        </is>
      </c>
      <c r="E7" t="inlineStr">
        <is>
          <t>Context only</t>
        </is>
      </c>
      <c r="F7" s="207" t="inlineStr">
        <is>
          <t>https://digital-strategy.ec.europa.eu/en/policies/regulatory-framework-ai</t>
        </is>
      </c>
    </row>
    <row r="8">
      <c r="A8" t="inlineStr">
        <is>
          <t>SRC-MSTR-04</t>
        </is>
      </c>
      <c r="B8" t="inlineStr">
        <is>
          <t>European Commission — draft high-risk classification Guidelines</t>
        </is>
      </c>
      <c r="C8" t="inlineStr">
        <is>
          <t>Article 6 / Annex III interpretation</t>
        </is>
      </c>
      <c r="D8" s="66" t="inlineStr">
        <is>
          <t>Draft / non-binding as of 5 Sep 2026</t>
        </is>
      </c>
      <c r="E8" t="inlineStr">
        <is>
          <t>Classification-pack support</t>
        </is>
      </c>
      <c r="F8" s="207" t="inlineStr">
        <is>
          <t>https://digital-strategy.ec.europa.eu/en/library/draft-commission-guidelines-classification-high-risk-ai-systems</t>
        </is>
      </c>
    </row>
    <row r="9">
      <c r="A9" t="inlineStr">
        <is>
          <t>SRC-MSTR-05</t>
        </is>
      </c>
      <c r="B9" t="inlineStr">
        <is>
          <t>European Commission — Article 50 transparency Guidelines</t>
        </is>
      </c>
      <c r="C9" t="inlineStr">
        <is>
          <t>Article 50</t>
        </is>
      </c>
      <c r="D9" s="66" t="inlineStr">
        <is>
          <t>Final non-binding Guidelines, 20 Jul 2026</t>
        </is>
      </c>
      <c r="E9" t="inlineStr">
        <is>
          <t>Transparency-pack support</t>
        </is>
      </c>
      <c r="F9" s="207" t="inlineStr">
        <is>
          <t>https://digital-strategy.ec.europa.eu/en/library/guidelines-transparency-obligations-providers-and-deployers-ai-systems</t>
        </is>
      </c>
    </row>
    <row r="10">
      <c r="A10" t="inlineStr">
        <is>
          <t>SRC-MSTR-06</t>
        </is>
      </c>
      <c r="B10" t="inlineStr">
        <is>
          <t>European Commission — GPAI provider Guidelines</t>
        </is>
      </c>
      <c r="C10" t="inlineStr">
        <is>
          <t>GPAI/provider scope</t>
        </is>
      </c>
      <c r="D10" s="66" t="inlineStr">
        <is>
          <t>Non-binding Commission guidance</t>
        </is>
      </c>
      <c r="E10" t="inlineStr">
        <is>
          <t>GPAI-pack support</t>
        </is>
      </c>
      <c r="F10" s="207" t="inlineStr">
        <is>
          <t>https://digital-strategy.ec.europa.eu/en/policies/guidelines-gpai-providers</t>
        </is>
      </c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EU AI Act Master Control Tower Full</dc:title>
  <dc:subject xmlns:dc="http://purl.org/dc/elements/1.1/">EU AI Act compliance workbook</dc:subject>
  <dcterms:created xmlns:dcterms="http://purl.org/dc/terms/" xmlns:xsi="http://www.w3.org/2001/XMLSchema-instance" xsi:type="dcterms:W3CDTF">2026-09-06T12:57:31Z</dcterms:created>
  <dcterms:modified xmlns:dcterms="http://purl.org/dc/terms/" xmlns:xsi="http://www.w3.org/2001/XMLSchema-instance" xsi:type="dcterms:W3CDTF">2026-09-06T12:57:31Z</dcterms:modified>
  <cp:lastModifiedBy>AZComply</cp:lastModifiedBy>
</cp:coreProperties>
</file>